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0" yWindow="0" windowWidth="16605" windowHeight="8325"/>
  </bookViews>
  <sheets>
    <sheet name="Instructions" sheetId="4" r:id="rId1"/>
    <sheet name="RA-Individual (EXAMPLE)" sheetId="1" r:id="rId2"/>
    <sheet name="RA-Group (EXAMPLE)" sheetId="5" r:id="rId3"/>
  </sheets>
  <definedNames>
    <definedName name="_xlnm.Print_Area" localSheetId="0">Instructions!$A$1:$O$27</definedName>
    <definedName name="_xlnm.Print_Area" localSheetId="2">'RA-Group (EXAMPLE)'!$A$1:$AC$21</definedName>
    <definedName name="_xlnm.Print_Area" localSheetId="1">'RA-Individual (EXAMPLE)'!$A$1:$AC$21</definedName>
    <definedName name="TitleRegion1.a17.e19.2">'RA-Individual (EXAMPLE)'!$A$17</definedName>
    <definedName name="TitleRegion1.a17.e19.3">'RA-Group (EXAMPLE)'!$A$17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9" i="1"/>
  <c r="B19"/>
  <c r="Q8"/>
  <c r="T8" s="1"/>
  <c r="Q13"/>
  <c r="Q3"/>
  <c r="Q2" i="5"/>
  <c r="Q3"/>
  <c r="Q9"/>
  <c r="Q13"/>
  <c r="Q14"/>
  <c r="Q8"/>
  <c r="T8" s="1"/>
  <c r="Q15"/>
  <c r="Q2" i="1"/>
  <c r="Q9"/>
  <c r="Q14"/>
  <c r="Q15"/>
  <c r="Q11"/>
  <c r="Q12" s="1"/>
  <c r="Q11" i="5"/>
  <c r="Q12" s="1"/>
  <c r="A19"/>
  <c r="B19"/>
  <c r="Q4" l="1"/>
  <c r="E19" s="1"/>
  <c r="D19" s="1"/>
  <c r="C19" i="1"/>
  <c r="Q4"/>
  <c r="E19" s="1"/>
  <c r="D19" s="1"/>
  <c r="C19" i="5"/>
</calcChain>
</file>

<file path=xl/sharedStrings.xml><?xml version="1.0" encoding="utf-8"?>
<sst xmlns="http://schemas.openxmlformats.org/spreadsheetml/2006/main" count="133" uniqueCount="79">
  <si>
    <t>Individual</t>
  </si>
  <si>
    <t>Group</t>
  </si>
  <si>
    <r>
      <t>1- R</t>
    </r>
    <r>
      <rPr>
        <vertAlign val="subscript"/>
        <sz val="11"/>
        <color theme="1"/>
        <rFont val="Calibri"/>
        <family val="2"/>
        <scheme val="minor"/>
      </rPr>
      <t>(y,x)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</si>
  <si>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Prepared:</t>
  </si>
  <si>
    <t>Version</t>
  </si>
  <si>
    <t>MDES</t>
  </si>
  <si>
    <t>Binary</t>
  </si>
  <si>
    <t>Continuous</t>
  </si>
  <si>
    <t>2. Is randomization at the individual or the group level?</t>
  </si>
  <si>
    <t>p(1-p)</t>
  </si>
  <si>
    <t># s</t>
  </si>
  <si>
    <t># N</t>
  </si>
  <si>
    <t>Std. Dev (Binary)</t>
  </si>
  <si>
    <t>MDI Std. Dev</t>
  </si>
  <si>
    <t>One</t>
  </si>
  <si>
    <t>Two</t>
  </si>
  <si>
    <t>Power:</t>
  </si>
  <si>
    <t># Sides of Test:</t>
  </si>
  <si>
    <t>Factor (alpha)</t>
  </si>
  <si>
    <t>Treatment</t>
  </si>
  <si>
    <t xml:space="preserve">Control </t>
  </si>
  <si>
    <t>Total</t>
  </si>
  <si>
    <t>Sample Size</t>
  </si>
  <si>
    <t>#m</t>
  </si>
  <si>
    <t>Total Sample</t>
  </si>
  <si>
    <t>Number of groups</t>
  </si>
  <si>
    <t>Average Group Size</t>
  </si>
  <si>
    <t>ICC</t>
  </si>
  <si>
    <t>Factor (1-beta)</t>
  </si>
  <si>
    <t>Factor(alpha, beta)</t>
  </si>
  <si>
    <t>Units of y</t>
  </si>
  <si>
    <t>% SD of y</t>
  </si>
  <si>
    <t>3. If randomization is at the group level, enter the total number of groups (&gt; 1)</t>
  </si>
  <si>
    <t>Level of Significance:</t>
  </si>
  <si>
    <t>4. Enter p, the probability of assignment to the treatment group (0 &lt; p &lt; 1)</t>
  </si>
  <si>
    <t>6. If a binary outcome, enter the mean of the outcome variable (y) (0 &lt; p(y) &lt; 1)</t>
  </si>
  <si>
    <t>5. Is the outcome variable (y) binary or continuous?</t>
  </si>
  <si>
    <r>
      <t xml:space="preserve">8. If  randomization is at the group level, enter the intraclass correlation coefficient (0 </t>
    </r>
    <r>
      <rPr>
        <sz val="14"/>
        <color theme="1"/>
        <rFont val="Calibri"/>
        <family val="2"/>
      </rPr>
      <t>≤</t>
    </r>
    <r>
      <rPr>
        <i/>
        <sz val="12.6"/>
        <color theme="1"/>
        <rFont val="Calibri"/>
        <family val="2"/>
      </rPr>
      <t xml:space="preserve"> </t>
    </r>
    <r>
      <rPr>
        <i/>
        <sz val="14"/>
        <color theme="1"/>
        <rFont val="Calibri"/>
        <family val="2"/>
        <scheme val="minor"/>
      </rPr>
      <t xml:space="preserve">ICC </t>
    </r>
    <r>
      <rPr>
        <sz val="14"/>
        <color theme="1"/>
        <rFont val="Calibri"/>
        <family val="2"/>
      </rPr>
      <t>≤</t>
    </r>
    <r>
      <rPr>
        <i/>
        <sz val="12.6"/>
        <color theme="1"/>
        <rFont val="Calibri"/>
        <family val="2"/>
      </rPr>
      <t xml:space="preserve"> 1</t>
    </r>
    <r>
      <rPr>
        <i/>
        <sz val="14"/>
        <color theme="1"/>
        <rFont val="Calibri"/>
        <family val="2"/>
        <scheme val="minor"/>
      </rPr>
      <t>)</t>
    </r>
  </si>
  <si>
    <r>
      <t>10. If randomization is at the group level, enter R</t>
    </r>
    <r>
      <rPr>
        <i/>
        <vertAlign val="subscript"/>
        <sz val="14"/>
        <color theme="1"/>
        <rFont val="Calibri"/>
        <family val="2"/>
        <scheme val="minor"/>
      </rPr>
      <t>(BG)</t>
    </r>
    <r>
      <rPr>
        <i/>
        <vertAlign val="superscript"/>
        <sz val="14"/>
        <color theme="1"/>
        <rFont val="Calibri"/>
        <family val="2"/>
        <scheme val="minor"/>
      </rPr>
      <t>2</t>
    </r>
    <r>
      <rPr>
        <i/>
        <sz val="14"/>
        <color theme="1"/>
        <rFont val="Calibri"/>
        <family val="2"/>
        <scheme val="minor"/>
      </rPr>
      <t xml:space="preserve">, the proportion of the group-level variance of outcome y explained by covariates x (0 </t>
    </r>
    <r>
      <rPr>
        <sz val="14"/>
        <color theme="1"/>
        <rFont val="Calibri"/>
        <family val="2"/>
      </rPr>
      <t>≤</t>
    </r>
    <r>
      <rPr>
        <i/>
        <sz val="12.6"/>
        <color theme="1"/>
        <rFont val="Calibri"/>
        <family val="2"/>
      </rPr>
      <t xml:space="preserve"> R</t>
    </r>
    <r>
      <rPr>
        <i/>
        <vertAlign val="subscript"/>
        <sz val="12.6"/>
        <color theme="1"/>
        <rFont val="Calibri"/>
        <family val="2"/>
      </rPr>
      <t>(BG)</t>
    </r>
    <r>
      <rPr>
        <i/>
        <vertAlign val="superscript"/>
        <sz val="12.6"/>
        <color theme="1"/>
        <rFont val="Calibri"/>
        <family val="2"/>
      </rPr>
      <t>2</t>
    </r>
    <r>
      <rPr>
        <i/>
        <sz val="12.6"/>
        <color theme="1"/>
        <rFont val="Calibri"/>
        <family val="2"/>
      </rPr>
      <t xml:space="preserve"> </t>
    </r>
    <r>
      <rPr>
        <sz val="12.6"/>
        <color theme="1"/>
        <rFont val="Calibri"/>
        <family val="2"/>
      </rPr>
      <t xml:space="preserve">≤ </t>
    </r>
    <r>
      <rPr>
        <i/>
        <sz val="11.35"/>
        <color theme="1"/>
        <rFont val="Calibri"/>
        <family val="2"/>
      </rPr>
      <t>1)</t>
    </r>
  </si>
  <si>
    <t xml:space="preserve">(1) random assignment of individuals, and (2) random assignment of groups or clusters.  </t>
  </si>
  <si>
    <t xml:space="preserve">The calculations can be performed in the spreadsheet in the RA tabs: RA-Individual for random assignment of individuals, and (2) RA-Group, for random assignment of groups. </t>
  </si>
  <si>
    <t>Analytic Sample Size</t>
  </si>
  <si>
    <t>Liberal</t>
  </si>
  <si>
    <t>Conservative</t>
  </si>
  <si>
    <t>7. If a continuous outcome, enter the SD (&gt; 0) of the outcome</t>
  </si>
  <si>
    <t>MDI</t>
  </si>
  <si>
    <t>MDI and MDES Calculations for Random Assigment of Individuals.</t>
  </si>
  <si>
    <t>MDI and MDES Calculations for Random Assigment of Groups.</t>
  </si>
  <si>
    <t>Instructions for Calculating the MDI and MDES for Individual- or Group-Level Random Assignment Designs.</t>
  </si>
  <si>
    <t>This workbook consists of one spreadsheet for calculating Minimum Detectable Impact (MDI) and Minimum Detectable Effect Size (MDES) for two basic evaluation designs:</t>
  </si>
  <si>
    <r>
      <t>9. For both levels of randomization, enter R</t>
    </r>
    <r>
      <rPr>
        <vertAlign val="subscript"/>
        <sz val="14"/>
        <color theme="1"/>
        <rFont val="Calibri"/>
        <family val="2"/>
        <scheme val="minor"/>
      </rPr>
      <t>(WG)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, the proportion of the individual-level (or the within-group) variance of outcome y explained by covariates x</t>
    </r>
    <r>
      <rPr>
        <b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(0 </t>
    </r>
    <r>
      <rPr>
        <sz val="14"/>
        <color theme="1"/>
        <rFont val="Calibri"/>
        <family val="2"/>
      </rPr>
      <t>≤</t>
    </r>
    <r>
      <rPr>
        <sz val="12.6"/>
        <color theme="1"/>
        <rFont val="Calibri"/>
        <family val="2"/>
      </rPr>
      <t xml:space="preserve"> R</t>
    </r>
    <r>
      <rPr>
        <vertAlign val="subscript"/>
        <sz val="12.6"/>
        <color theme="1"/>
        <rFont val="Calibri"/>
        <family val="2"/>
      </rPr>
      <t>(WG)</t>
    </r>
    <r>
      <rPr>
        <vertAlign val="superscript"/>
        <sz val="12.6"/>
        <color theme="1"/>
        <rFont val="Calibri"/>
        <family val="2"/>
      </rPr>
      <t>2</t>
    </r>
    <r>
      <rPr>
        <sz val="12.6"/>
        <color theme="1"/>
        <rFont val="Calibri"/>
        <family val="2"/>
      </rPr>
      <t xml:space="preserve">≤ </t>
    </r>
    <r>
      <rPr>
        <sz val="11.35"/>
        <color theme="1"/>
        <rFont val="Calibri"/>
        <family val="2"/>
      </rPr>
      <t>1)</t>
    </r>
  </si>
  <si>
    <r>
      <t xml:space="preserve">8. If  randomization is at the group level, enter the intraclass correlation coefficient (0 </t>
    </r>
    <r>
      <rPr>
        <sz val="14"/>
        <color theme="1"/>
        <rFont val="Calibri"/>
        <family val="2"/>
      </rPr>
      <t>≤</t>
    </r>
    <r>
      <rPr>
        <sz val="12.6"/>
        <color theme="1"/>
        <rFont val="Calibri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ICC </t>
    </r>
    <r>
      <rPr>
        <sz val="14"/>
        <color theme="1"/>
        <rFont val="Calibri"/>
        <family val="2"/>
      </rPr>
      <t>≤</t>
    </r>
    <r>
      <rPr>
        <sz val="12.6"/>
        <color theme="1"/>
        <rFont val="Calibri"/>
        <family val="2"/>
      </rPr>
      <t xml:space="preserve"> 1</t>
    </r>
    <r>
      <rPr>
        <sz val="14"/>
        <color theme="1"/>
        <rFont val="Calibri"/>
        <family val="2"/>
        <scheme val="minor"/>
      </rPr>
      <t>)</t>
    </r>
  </si>
  <si>
    <r>
      <t>10. If randomization is at the group level, enter R</t>
    </r>
    <r>
      <rPr>
        <vertAlign val="subscript"/>
        <sz val="14"/>
        <color theme="1"/>
        <rFont val="Calibri"/>
        <family val="2"/>
        <scheme val="minor"/>
      </rPr>
      <t>(BG)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, the proportion of the group-level variance of outcome y explained by covariates x (0 </t>
    </r>
    <r>
      <rPr>
        <sz val="14"/>
        <color theme="1"/>
        <rFont val="Calibri"/>
        <family val="2"/>
      </rPr>
      <t>≤</t>
    </r>
    <r>
      <rPr>
        <sz val="12.6"/>
        <color theme="1"/>
        <rFont val="Calibri"/>
        <family val="2"/>
      </rPr>
      <t xml:space="preserve"> R</t>
    </r>
    <r>
      <rPr>
        <vertAlign val="subscript"/>
        <sz val="12.6"/>
        <color theme="1"/>
        <rFont val="Calibri"/>
        <family val="2"/>
      </rPr>
      <t>(BG)</t>
    </r>
    <r>
      <rPr>
        <vertAlign val="superscript"/>
        <sz val="12.6"/>
        <color theme="1"/>
        <rFont val="Calibri"/>
        <family val="2"/>
      </rPr>
      <t>2</t>
    </r>
    <r>
      <rPr>
        <sz val="12.6"/>
        <color theme="1"/>
        <rFont val="Calibri"/>
        <family val="2"/>
      </rPr>
      <t xml:space="preserve"> ≤ </t>
    </r>
    <r>
      <rPr>
        <sz val="11.35"/>
        <color theme="1"/>
        <rFont val="Calibri"/>
        <family val="2"/>
      </rPr>
      <t>1)</t>
    </r>
  </si>
  <si>
    <r>
      <t xml:space="preserve">This spreadsheet consists of three sections (color coded). </t>
    </r>
    <r>
      <rPr>
        <i/>
        <sz val="14"/>
        <color theme="1"/>
        <rFont val="Calibri"/>
        <family val="2"/>
        <scheme val="minor"/>
      </rPr>
      <t xml:space="preserve"> Italicized</t>
    </r>
    <r>
      <rPr>
        <sz val="14"/>
        <color theme="1"/>
        <rFont val="Calibri"/>
        <family val="2"/>
        <scheme val="minor"/>
      </rPr>
      <t xml:space="preserve"> entries correspond to drop down menus.</t>
    </r>
  </si>
  <si>
    <t>3. MDI: Reports in the units of the outcome.</t>
  </si>
  <si>
    <t>1. Total Number of individuales in the sample (n) contributing to the impact analysis (same as B.1).</t>
  </si>
  <si>
    <t>2. MDES: Reports the percent of the standard deviation of the outcome y for both binary and continuous outcomes.</t>
  </si>
  <si>
    <t>6. Binary Outcomes: Mean of the outcome variable, p(y): 0 &lt; p(y) &lt; 1</t>
  </si>
  <si>
    <t>7. Continuous Outcomes: Standard deviation (SD of y [&gt; 0])</t>
  </si>
  <si>
    <r>
      <t xml:space="preserve">8. Intraclass Correlation Coefficient (ICC): Only for group designs: 0 </t>
    </r>
    <r>
      <rPr>
        <sz val="14"/>
        <color theme="1"/>
        <rFont val="Calibri"/>
        <family val="2"/>
      </rPr>
      <t>≤</t>
    </r>
    <r>
      <rPr>
        <sz val="12.6"/>
        <color theme="1"/>
        <rFont val="Calibri"/>
        <family val="2"/>
      </rPr>
      <t xml:space="preserve"> ICC ≤</t>
    </r>
    <r>
      <rPr>
        <sz val="11.35"/>
        <color theme="1"/>
        <rFont val="Calibri"/>
        <family val="2"/>
      </rPr>
      <t xml:space="preserve"> 1</t>
    </r>
  </si>
  <si>
    <r>
      <t>9. R</t>
    </r>
    <r>
      <rPr>
        <vertAlign val="subscript"/>
        <sz val="14"/>
        <color theme="1"/>
        <rFont val="Calibri"/>
        <family val="2"/>
        <scheme val="minor"/>
      </rPr>
      <t>(WG)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: For individual or group levels of assignment, the proportion of the individual-level (or for group designs, within-group individual level) variance of outcome y explained by covariates x</t>
    </r>
  </si>
  <si>
    <r>
      <t>10. R</t>
    </r>
    <r>
      <rPr>
        <vertAlign val="subscript"/>
        <sz val="14"/>
        <color theme="1"/>
        <rFont val="Calibri"/>
        <family val="2"/>
        <scheme val="minor"/>
      </rPr>
      <t>(BG)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: For group-level assignment designs, the proportion of the group-level variance of the outcome y explained by covariates x</t>
    </r>
  </si>
  <si>
    <t>3. Total Number of Groups (g):  Only for randomization at the group level; g &gt; 1</t>
  </si>
  <si>
    <t>4. Probability of Assignment to the Treatment Group (p): 0 &lt; p &lt; 1</t>
  </si>
  <si>
    <t>MDES = minimum detectable effect size; MDI = minimum detectable impact.</t>
  </si>
  <si>
    <r>
      <t>1. Total Number of Individuals in the sample (n) contributing to the impact analysis (</t>
    </r>
    <r>
      <rPr>
        <u/>
        <sz val="14"/>
        <color theme="1"/>
        <rFont val="Calibri"/>
        <family val="2"/>
        <scheme val="minor"/>
      </rPr>
      <t>note: this is the sample size after non-response)</t>
    </r>
  </si>
  <si>
    <r>
      <t xml:space="preserve">1. Enter the total number of individuals in the sample (n) contributing to the impact analysis </t>
    </r>
    <r>
      <rPr>
        <u/>
        <sz val="14"/>
        <color theme="1"/>
        <rFont val="Calibri"/>
        <family val="2"/>
        <scheme val="minor"/>
      </rPr>
      <t>(note: this is the sample size after non-response)</t>
    </r>
  </si>
  <si>
    <t>2. Level of Randomization: Individual or Group</t>
  </si>
  <si>
    <t>a. Parameters Fixed by the Commissioner (Parameters in bold are the defaults)</t>
  </si>
  <si>
    <t>b. Parameters Fixed by the Study Design</t>
  </si>
  <si>
    <t>c. MDES and MDI</t>
  </si>
  <si>
    <t>a. Parameters Fixed by the Commissioner</t>
  </si>
  <si>
    <t>End of worksheet.</t>
  </si>
  <si>
    <r>
      <t xml:space="preserve">5. </t>
    </r>
    <r>
      <rPr>
        <i/>
        <sz val="14"/>
        <color theme="1"/>
        <rFont val="Calibri"/>
        <family val="2"/>
        <scheme val="minor"/>
      </rPr>
      <t>Type of Outcome: Binary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 xml:space="preserve">or Continuous </t>
    </r>
    <r>
      <rPr>
        <i/>
        <sz val="14"/>
        <color rgb="FFFCD5B4"/>
        <rFont val="Calibri"/>
        <family val="2"/>
        <scheme val="minor"/>
      </rPr>
      <t>(drop down menu)</t>
    </r>
  </si>
  <si>
    <t>blank row.</t>
  </si>
  <si>
    <t>Blank row.</t>
  </si>
  <si>
    <r>
      <t xml:space="preserve">1. Level of Significance of the Test: 0.01, </t>
    </r>
    <r>
      <rPr>
        <b/>
        <i/>
        <sz val="14"/>
        <color theme="1"/>
        <rFont val="Calibri"/>
        <family val="2"/>
        <scheme val="minor"/>
      </rPr>
      <t xml:space="preserve">0.05, </t>
    </r>
    <r>
      <rPr>
        <i/>
        <sz val="14"/>
        <color theme="1"/>
        <rFont val="Calibri"/>
        <family val="2"/>
        <scheme val="minor"/>
      </rPr>
      <t>or 0.10</t>
    </r>
    <r>
      <rPr>
        <i/>
        <sz val="14"/>
        <color rgb="FFDCE6F1"/>
        <rFont val="Calibri"/>
        <family val="2"/>
        <scheme val="minor"/>
      </rPr>
      <t xml:space="preserve"> (0.05 is default; drop down menu)</t>
    </r>
  </si>
  <si>
    <r>
      <t xml:space="preserve">2. Number of Sides of the Test: One or </t>
    </r>
    <r>
      <rPr>
        <b/>
        <i/>
        <sz val="14"/>
        <color theme="1"/>
        <rFont val="Calibri"/>
        <family val="2"/>
        <scheme val="minor"/>
      </rPr>
      <t>Two</t>
    </r>
    <r>
      <rPr>
        <b/>
        <i/>
        <sz val="14"/>
        <color rgb="FFDCE6F1"/>
        <rFont val="Calibri"/>
        <family val="2"/>
        <scheme val="minor"/>
      </rPr>
      <t xml:space="preserve"> (Two is default; drop down menu)</t>
    </r>
  </si>
  <si>
    <r>
      <t xml:space="preserve">3. Power Level: 0.70, </t>
    </r>
    <r>
      <rPr>
        <b/>
        <i/>
        <sz val="14"/>
        <color theme="1"/>
        <rFont val="Calibri"/>
        <family val="2"/>
        <scheme val="minor"/>
      </rPr>
      <t>0.80,</t>
    </r>
    <r>
      <rPr>
        <i/>
        <sz val="14"/>
        <color theme="1"/>
        <rFont val="Calibri"/>
        <family val="2"/>
        <scheme val="minor"/>
      </rPr>
      <t xml:space="preserve"> or 0.90 </t>
    </r>
    <r>
      <rPr>
        <i/>
        <sz val="14"/>
        <color rgb="FFDCE6F1"/>
        <rFont val="Calibri"/>
        <family val="2"/>
        <scheme val="minor"/>
      </rPr>
      <t>(0.80 is default; drop down menu)</t>
    </r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</si>
</sst>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vertAlign val="subscript"/>
      <sz val="14"/>
      <color theme="1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.6"/>
      <color theme="1"/>
      <name val="Calibri"/>
      <family val="2"/>
    </font>
    <font>
      <sz val="14"/>
      <color theme="1"/>
      <name val="Calibri"/>
      <family val="2"/>
    </font>
    <font>
      <sz val="12.6"/>
      <color theme="1"/>
      <name val="Calibri"/>
      <family val="2"/>
    </font>
    <font>
      <i/>
      <sz val="11.35"/>
      <color theme="1"/>
      <name val="Calibri"/>
      <family val="2"/>
    </font>
    <font>
      <i/>
      <vertAlign val="subscript"/>
      <sz val="12.6"/>
      <color theme="1"/>
      <name val="Calibri"/>
      <family val="2"/>
    </font>
    <font>
      <i/>
      <vertAlign val="superscript"/>
      <sz val="12.6"/>
      <color theme="1"/>
      <name val="Calibri"/>
      <family val="2"/>
    </font>
    <font>
      <sz val="12"/>
      <color theme="4" tint="0.79998168889431442"/>
      <name val="Calibri"/>
      <family val="2"/>
      <scheme val="minor"/>
    </font>
    <font>
      <sz val="12"/>
      <color theme="9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bscript"/>
      <sz val="12.6"/>
      <color theme="1"/>
      <name val="Calibri"/>
      <family val="2"/>
    </font>
    <font>
      <vertAlign val="superscript"/>
      <sz val="12.6"/>
      <color theme="1"/>
      <name val="Calibri"/>
      <family val="2"/>
    </font>
    <font>
      <sz val="11.35"/>
      <color theme="1"/>
      <name val="Calibri"/>
      <family val="2"/>
    </font>
    <font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DCE6F1"/>
      <name val="Calibri"/>
      <family val="2"/>
      <scheme val="minor"/>
    </font>
    <font>
      <b/>
      <i/>
      <sz val="14"/>
      <color rgb="FFDCE6F1"/>
      <name val="Calibri"/>
      <family val="2"/>
      <scheme val="minor"/>
    </font>
    <font>
      <i/>
      <sz val="14"/>
      <color rgb="FFFCD5B4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1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12" fillId="0" borderId="0" xfId="0" applyFont="1"/>
    <xf numFmtId="0" fontId="7" fillId="0" borderId="0" xfId="0" applyFont="1" applyFill="1"/>
    <xf numFmtId="0" fontId="12" fillId="0" borderId="0" xfId="0" applyFont="1" applyFill="1"/>
    <xf numFmtId="0" fontId="16" fillId="0" borderId="0" xfId="0" applyFont="1"/>
    <xf numFmtId="0" fontId="12" fillId="3" borderId="0" xfId="0" applyFont="1" applyFill="1" applyBorder="1"/>
    <xf numFmtId="0" fontId="12" fillId="4" borderId="0" xfId="0" applyFont="1" applyFill="1" applyBorder="1"/>
    <xf numFmtId="0" fontId="0" fillId="0" borderId="0" xfId="0" applyFont="1"/>
    <xf numFmtId="0" fontId="15" fillId="0" borderId="0" xfId="0" applyFont="1"/>
    <xf numFmtId="0" fontId="15" fillId="0" borderId="0" xfId="0" applyFont="1" applyFill="1"/>
    <xf numFmtId="0" fontId="12" fillId="2" borderId="0" xfId="0" applyFont="1" applyFill="1" applyBorder="1"/>
    <xf numFmtId="0" fontId="8" fillId="0" borderId="4" xfId="0" applyFont="1" applyBorder="1"/>
    <xf numFmtId="164" fontId="0" fillId="0" borderId="5" xfId="0" applyNumberFormat="1" applyFont="1" applyBorder="1"/>
    <xf numFmtId="0" fontId="12" fillId="4" borderId="6" xfId="0" applyFont="1" applyFill="1" applyBorder="1"/>
    <xf numFmtId="0" fontId="12" fillId="3" borderId="16" xfId="0" applyFont="1" applyFill="1" applyBorder="1"/>
    <xf numFmtId="0" fontId="12" fillId="3" borderId="6" xfId="0" applyFont="1" applyFill="1" applyBorder="1"/>
    <xf numFmtId="0" fontId="12" fillId="4" borderId="16" xfId="0" applyFont="1" applyFill="1" applyBorder="1"/>
    <xf numFmtId="0" fontId="24" fillId="3" borderId="17" xfId="0" applyFont="1" applyFill="1" applyBorder="1"/>
    <xf numFmtId="0" fontId="24" fillId="3" borderId="13" xfId="0" applyFont="1" applyFill="1" applyBorder="1"/>
    <xf numFmtId="0" fontId="24" fillId="3" borderId="15" xfId="0" applyFont="1" applyFill="1" applyBorder="1"/>
    <xf numFmtId="0" fontId="25" fillId="4" borderId="17" xfId="0" applyFont="1" applyFill="1" applyBorder="1"/>
    <xf numFmtId="0" fontId="25" fillId="4" borderId="13" xfId="0" applyFont="1" applyFill="1" applyBorder="1"/>
    <xf numFmtId="0" fontId="25" fillId="4" borderId="15" xfId="0" applyFont="1" applyFill="1" applyBorder="1"/>
    <xf numFmtId="0" fontId="12" fillId="2" borderId="16" xfId="0" applyFont="1" applyFill="1" applyBorder="1"/>
    <xf numFmtId="0" fontId="5" fillId="2" borderId="17" xfId="0" applyFont="1" applyFill="1" applyBorder="1"/>
    <xf numFmtId="0" fontId="5" fillId="2" borderId="13" xfId="0" applyFont="1" applyFill="1" applyBorder="1"/>
    <xf numFmtId="0" fontId="12" fillId="2" borderId="6" xfId="0" applyFont="1" applyFill="1" applyBorder="1"/>
    <xf numFmtId="0" fontId="5" fillId="2" borderId="15" xfId="0" applyFont="1" applyFill="1" applyBorder="1"/>
    <xf numFmtId="0" fontId="0" fillId="0" borderId="0" xfId="0" applyProtection="1"/>
    <xf numFmtId="0" fontId="5" fillId="0" borderId="0" xfId="0" applyFont="1" applyProtection="1"/>
    <xf numFmtId="0" fontId="4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 applyProtection="1">
      <alignment horizontal="center"/>
    </xf>
    <xf numFmtId="2" fontId="10" fillId="5" borderId="0" xfId="0" applyNumberFormat="1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3" fontId="10" fillId="4" borderId="13" xfId="0" applyNumberFormat="1" applyFont="1" applyFill="1" applyBorder="1" applyProtection="1">
      <protection locked="0"/>
    </xf>
    <xf numFmtId="0" fontId="10" fillId="6" borderId="13" xfId="0" applyFont="1" applyFill="1" applyBorder="1" applyAlignment="1" applyProtection="1">
      <alignment horizontal="right"/>
      <protection locked="0"/>
    </xf>
    <xf numFmtId="0" fontId="10" fillId="4" borderId="13" xfId="0" applyFont="1" applyFill="1" applyBorder="1" applyAlignment="1" applyProtection="1">
      <alignment horizontal="right"/>
      <protection locked="0"/>
    </xf>
    <xf numFmtId="2" fontId="10" fillId="4" borderId="13" xfId="0" applyNumberFormat="1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16" xfId="0" applyFont="1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0" fontId="10" fillId="3" borderId="17" xfId="0" applyFont="1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2" fontId="11" fillId="3" borderId="13" xfId="0" applyNumberFormat="1" applyFont="1" applyFill="1" applyBorder="1" applyProtection="1">
      <protection locked="0"/>
    </xf>
    <xf numFmtId="0" fontId="11" fillId="3" borderId="10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12" fillId="3" borderId="1" xfId="0" applyFont="1" applyFill="1" applyBorder="1" applyProtection="1">
      <protection locked="0"/>
    </xf>
    <xf numFmtId="0" fontId="11" fillId="3" borderId="11" xfId="0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11" fillId="4" borderId="12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11" fillId="4" borderId="14" xfId="0" applyFont="1" applyFill="1" applyBorder="1" applyProtection="1">
      <protection locked="0"/>
    </xf>
    <xf numFmtId="0" fontId="11" fillId="4" borderId="6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2" fontId="0" fillId="0" borderId="0" xfId="0" applyNumberFormat="1" applyProtection="1"/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Protection="1"/>
    <xf numFmtId="0" fontId="8" fillId="0" borderId="2" xfId="0" applyFont="1" applyBorder="1"/>
    <xf numFmtId="17" fontId="0" fillId="0" borderId="3" xfId="0" applyNumberFormat="1" applyFont="1" applyBorder="1"/>
    <xf numFmtId="0" fontId="5" fillId="0" borderId="0" xfId="0" applyFont="1" applyAlignment="1" applyProtection="1">
      <alignment horizontal="left"/>
    </xf>
    <xf numFmtId="2" fontId="6" fillId="0" borderId="0" xfId="0" applyNumberFormat="1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2" fontId="10" fillId="4" borderId="15" xfId="0" applyNumberFormat="1" applyFont="1" applyFill="1" applyBorder="1" applyProtection="1">
      <protection locked="0"/>
    </xf>
    <xf numFmtId="2" fontId="0" fillId="0" borderId="0" xfId="0" applyNumberFormat="1" applyAlignment="1">
      <alignment horizontal="center"/>
    </xf>
    <xf numFmtId="0" fontId="0" fillId="0" borderId="0" xfId="0" applyFill="1" applyProtection="1"/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10" xfId="0" applyFont="1" applyFill="1" applyBorder="1" applyAlignment="1" applyProtection="1">
      <alignment horizontal="center"/>
      <protection hidden="1"/>
    </xf>
    <xf numFmtId="3" fontId="12" fillId="2" borderId="20" xfId="0" applyNumberFormat="1" applyFont="1" applyFill="1" applyBorder="1" applyAlignment="1" applyProtection="1">
      <alignment horizontal="center"/>
    </xf>
    <xf numFmtId="3" fontId="12" fillId="2" borderId="21" xfId="0" applyNumberFormat="1" applyFont="1" applyFill="1" applyBorder="1" applyAlignment="1" applyProtection="1">
      <alignment horizontal="center"/>
    </xf>
    <xf numFmtId="3" fontId="12" fillId="2" borderId="22" xfId="0" applyNumberFormat="1" applyFont="1" applyFill="1" applyBorder="1" applyAlignment="1" applyProtection="1">
      <alignment horizontal="center"/>
    </xf>
    <xf numFmtId="2" fontId="0" fillId="7" borderId="13" xfId="0" applyNumberFormat="1" applyFill="1" applyBorder="1" applyAlignment="1">
      <alignment horizontal="center"/>
    </xf>
    <xf numFmtId="2" fontId="1" fillId="7" borderId="13" xfId="0" applyNumberFormat="1" applyFont="1" applyFill="1" applyBorder="1" applyAlignment="1">
      <alignment horizontal="center"/>
    </xf>
    <xf numFmtId="2" fontId="1" fillId="7" borderId="15" xfId="0" applyNumberFormat="1" applyFont="1" applyFill="1" applyBorder="1" applyAlignment="1">
      <alignment horizontal="center"/>
    </xf>
    <xf numFmtId="2" fontId="0" fillId="7" borderId="24" xfId="0" applyNumberFormat="1" applyFill="1" applyBorder="1" applyAlignment="1">
      <alignment horizontal="center"/>
    </xf>
    <xf numFmtId="2" fontId="0" fillId="7" borderId="25" xfId="0" applyNumberFormat="1" applyFill="1" applyBorder="1" applyAlignment="1">
      <alignment horizontal="center"/>
    </xf>
    <xf numFmtId="2" fontId="1" fillId="7" borderId="25" xfId="0" applyNumberFormat="1" applyFont="1" applyFill="1" applyBorder="1" applyAlignment="1">
      <alignment horizontal="center"/>
    </xf>
    <xf numFmtId="2" fontId="1" fillId="7" borderId="26" xfId="0" applyNumberFormat="1" applyFont="1" applyFill="1" applyBorder="1" applyAlignment="1">
      <alignment horizontal="center"/>
    </xf>
    <xf numFmtId="0" fontId="12" fillId="3" borderId="0" xfId="0" applyFont="1" applyFill="1" applyBorder="1" applyProtection="1">
      <protection locked="0"/>
    </xf>
    <xf numFmtId="0" fontId="12" fillId="4" borderId="12" xfId="0" applyFon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2" fontId="7" fillId="0" borderId="31" xfId="0" applyNumberFormat="1" applyFont="1" applyFill="1" applyBorder="1" applyAlignment="1" applyProtection="1">
      <alignment horizontal="center"/>
      <protection hidden="1"/>
    </xf>
    <xf numFmtId="2" fontId="12" fillId="2" borderId="32" xfId="0" applyNumberFormat="1" applyFont="1" applyFill="1" applyBorder="1" applyAlignment="1" applyProtection="1">
      <alignment horizontal="center"/>
    </xf>
    <xf numFmtId="2" fontId="16" fillId="2" borderId="23" xfId="0" applyNumberFormat="1" applyFont="1" applyFill="1" applyBorder="1" applyAlignment="1" applyProtection="1">
      <alignment horizontal="center"/>
    </xf>
    <xf numFmtId="0" fontId="34" fillId="7" borderId="28" xfId="0" applyFont="1" applyFill="1" applyBorder="1" applyAlignment="1">
      <alignment horizontal="center"/>
    </xf>
    <xf numFmtId="0" fontId="34" fillId="7" borderId="11" xfId="0" applyFont="1" applyFill="1" applyBorder="1" applyAlignment="1">
      <alignment horizontal="center"/>
    </xf>
    <xf numFmtId="0" fontId="34" fillId="7" borderId="27" xfId="0" applyFont="1" applyFill="1" applyBorder="1" applyAlignment="1">
      <alignment horizontal="center"/>
    </xf>
    <xf numFmtId="0" fontId="0" fillId="0" borderId="0" xfId="0" applyFont="1" applyProtection="1"/>
    <xf numFmtId="2" fontId="0" fillId="0" borderId="0" xfId="0" applyNumberFormat="1" applyFont="1" applyAlignment="1" applyProtection="1">
      <alignment horizontal="right"/>
    </xf>
    <xf numFmtId="2" fontId="0" fillId="7" borderId="25" xfId="0" applyNumberFormat="1" applyFont="1" applyFill="1" applyBorder="1" applyAlignment="1">
      <alignment horizontal="center"/>
    </xf>
    <xf numFmtId="2" fontId="0" fillId="7" borderId="13" xfId="0" applyNumberFormat="1" applyFont="1" applyFill="1" applyBorder="1" applyAlignment="1">
      <alignment horizontal="center"/>
    </xf>
    <xf numFmtId="2" fontId="10" fillId="4" borderId="13" xfId="0" applyNumberFormat="1" applyFont="1" applyFill="1" applyBorder="1" applyAlignment="1" applyProtection="1">
      <alignment horizontal="right"/>
    </xf>
    <xf numFmtId="0" fontId="10" fillId="4" borderId="13" xfId="0" applyFont="1" applyFill="1" applyBorder="1" applyAlignment="1" applyProtection="1">
      <alignment horizontal="right"/>
    </xf>
    <xf numFmtId="0" fontId="12" fillId="0" borderId="0" xfId="0" applyFont="1" applyAlignment="1">
      <alignment vertical="top"/>
    </xf>
    <xf numFmtId="0" fontId="36" fillId="0" borderId="0" xfId="0" applyFont="1" applyFill="1"/>
    <xf numFmtId="0" fontId="35" fillId="0" borderId="0" xfId="0" applyFont="1" applyFill="1"/>
    <xf numFmtId="0" fontId="35" fillId="0" borderId="0" xfId="0" applyFont="1"/>
    <xf numFmtId="0" fontId="17" fillId="0" borderId="0" xfId="0" applyFont="1" applyAlignment="1" applyProtection="1">
      <alignment vertical="top"/>
      <protection locked="0"/>
    </xf>
    <xf numFmtId="0" fontId="17" fillId="0" borderId="0" xfId="0" applyFont="1"/>
    <xf numFmtId="0" fontId="12" fillId="4" borderId="12" xfId="0" applyFont="1" applyFill="1" applyBorder="1"/>
    <xf numFmtId="0" fontId="12" fillId="4" borderId="0" xfId="0" applyFont="1" applyFill="1" applyBorder="1"/>
    <xf numFmtId="0" fontId="7" fillId="4" borderId="7" xfId="0" applyFont="1" applyFill="1" applyBorder="1"/>
    <xf numFmtId="0" fontId="7" fillId="4" borderId="16" xfId="0" applyFont="1" applyFill="1" applyBorder="1"/>
    <xf numFmtId="0" fontId="7" fillId="3" borderId="7" xfId="0" applyFont="1" applyFill="1" applyBorder="1"/>
    <xf numFmtId="0" fontId="7" fillId="3" borderId="16" xfId="0" applyFont="1" applyFill="1" applyBorder="1"/>
    <xf numFmtId="0" fontId="11" fillId="3" borderId="12" xfId="0" applyFont="1" applyFill="1" applyBorder="1"/>
    <xf numFmtId="0" fontId="11" fillId="3" borderId="0" xfId="0" applyFont="1" applyFill="1" applyBorder="1"/>
    <xf numFmtId="0" fontId="11" fillId="3" borderId="14" xfId="0" applyFont="1" applyFill="1" applyBorder="1"/>
    <xf numFmtId="0" fontId="11" fillId="3" borderId="6" xfId="0" applyFont="1" applyFill="1" applyBorder="1"/>
    <xf numFmtId="0" fontId="12" fillId="2" borderId="14" xfId="0" applyFont="1" applyFill="1" applyBorder="1"/>
    <xf numFmtId="0" fontId="12" fillId="2" borderId="6" xfId="0" applyFont="1" applyFill="1" applyBorder="1"/>
    <xf numFmtId="0" fontId="12" fillId="4" borderId="14" xfId="0" applyFont="1" applyFill="1" applyBorder="1"/>
    <xf numFmtId="0" fontId="12" fillId="4" borderId="6" xfId="0" applyFont="1" applyFill="1" applyBorder="1"/>
    <xf numFmtId="0" fontId="7" fillId="2" borderId="7" xfId="0" applyFont="1" applyFill="1" applyBorder="1"/>
    <xf numFmtId="0" fontId="7" fillId="2" borderId="16" xfId="0" applyFont="1" applyFill="1" applyBorder="1"/>
    <xf numFmtId="0" fontId="12" fillId="2" borderId="12" xfId="0" applyFont="1" applyFill="1" applyBorder="1"/>
    <xf numFmtId="0" fontId="12" fillId="2" borderId="0" xfId="0" applyFont="1" applyFill="1" applyBorder="1"/>
    <xf numFmtId="0" fontId="35" fillId="0" borderId="0" xfId="0" applyFont="1"/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Alignment="1" applyProtection="1">
      <alignment horizontal="center"/>
      <protection hidden="1"/>
    </xf>
    <xf numFmtId="0" fontId="7" fillId="0" borderId="9" xfId="0" applyFont="1" applyFill="1" applyBorder="1" applyAlignment="1" applyProtection="1">
      <alignment horizontal="center"/>
      <protection hidden="1"/>
    </xf>
    <xf numFmtId="0" fontId="1" fillId="7" borderId="0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7" fillId="4" borderId="33" xfId="0" applyFont="1" applyFill="1" applyBorder="1" applyProtection="1">
      <protection locked="0"/>
    </xf>
    <xf numFmtId="0" fontId="7" fillId="4" borderId="34" xfId="0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16" xfId="0" applyFont="1" applyFill="1" applyBorder="1" applyProtection="1">
      <protection locked="0"/>
    </xf>
    <xf numFmtId="0" fontId="12" fillId="4" borderId="12" xfId="0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1" fillId="4" borderId="12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12" fillId="4" borderId="14" xfId="0" applyFont="1" applyFill="1" applyBorder="1" applyProtection="1">
      <protection locked="0"/>
    </xf>
    <xf numFmtId="0" fontId="12" fillId="4" borderId="6" xfId="0" applyFont="1" applyFill="1" applyBorder="1" applyProtection="1">
      <protection locked="0"/>
    </xf>
    <xf numFmtId="0" fontId="40" fillId="0" borderId="0" xfId="0" applyFont="1" applyProtection="1">
      <protection locked="0"/>
    </xf>
    <xf numFmtId="0" fontId="17" fillId="0" borderId="6" xfId="0" applyFont="1" applyBorder="1" applyAlignment="1" applyProtection="1">
      <alignment vertical="top"/>
      <protection locked="0"/>
    </xf>
    <xf numFmtId="0" fontId="7" fillId="4" borderId="35" xfId="0" applyFont="1" applyFill="1" applyBorder="1" applyProtection="1"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9">
    <dxf>
      <font>
        <strike val="0"/>
        <color theme="9" tint="0.59996337778862885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59996337778862885"/>
      </font>
    </dxf>
    <dxf>
      <font>
        <strike/>
        <color theme="9" tint="0.59996337778862885"/>
      </font>
    </dxf>
    <dxf>
      <font>
        <strike val="0"/>
        <color theme="9" tint="0.59996337778862885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59996337778862885"/>
      </font>
    </dxf>
    <dxf>
      <font>
        <strike/>
        <color theme="9" tint="0.59996337778862885"/>
      </font>
    </dxf>
    <dxf>
      <font>
        <strike val="0"/>
        <color theme="9" tint="0.59996337778862885"/>
      </font>
    </dxf>
  </dxfs>
  <tableStyles count="0" defaultTableStyle="TableStyleMedium9" defaultPivotStyle="PivotStyleLight16"/>
  <colors>
    <mruColors>
      <color rgb="FFFCD5B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  <pageSetUpPr fitToPage="1"/>
  </sheetPr>
  <dimension ref="A1:AH43"/>
  <sheetViews>
    <sheetView tabSelected="1" zoomScale="70" zoomScaleNormal="70" zoomScalePageLayoutView="70" workbookViewId="0">
      <selection activeCell="H2" sqref="H2"/>
    </sheetView>
  </sheetViews>
  <sheetFormatPr defaultColWidth="8.85546875" defaultRowHeight="15"/>
  <cols>
    <col min="1" max="1" width="15.7109375" customWidth="1"/>
    <col min="2" max="2" width="16.85546875" customWidth="1"/>
    <col min="3" max="14" width="15.7109375" customWidth="1"/>
  </cols>
  <sheetData>
    <row r="1" spans="1:34" ht="28.9" customHeight="1">
      <c r="A1" s="113" t="s">
        <v>48</v>
      </c>
      <c r="B1" s="113"/>
      <c r="C1" s="113"/>
      <c r="D1" s="113"/>
      <c r="E1" s="113"/>
      <c r="F1" s="113"/>
      <c r="G1" s="113"/>
      <c r="H1" s="113"/>
      <c r="I1" s="113"/>
      <c r="J1" s="4"/>
      <c r="K1" s="4"/>
      <c r="L1" s="4"/>
      <c r="M1" s="4"/>
      <c r="N1" s="1"/>
      <c r="O1" s="4"/>
      <c r="P1" s="4"/>
      <c r="Q1" s="4"/>
    </row>
    <row r="2" spans="1:34" ht="35.450000000000003" customHeight="1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4"/>
      <c r="P2" s="4"/>
      <c r="Q2" s="4"/>
    </row>
    <row r="3" spans="1:34" ht="18.75">
      <c r="A3" s="4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"/>
      <c r="N3" s="2"/>
      <c r="O3" s="6"/>
      <c r="P3" s="6"/>
      <c r="Q3" s="4"/>
      <c r="R3" s="4"/>
      <c r="S3" s="4"/>
      <c r="T3" s="4"/>
      <c r="U3" s="4"/>
      <c r="V3" s="4"/>
      <c r="W3" s="4"/>
      <c r="X3" s="4"/>
      <c r="Y3" s="4"/>
      <c r="Z3" s="4"/>
      <c r="AA3" s="6"/>
      <c r="AB3" s="2"/>
      <c r="AC3" s="6"/>
      <c r="AD3" s="6"/>
      <c r="AE3" s="6"/>
      <c r="AF3" s="3"/>
      <c r="AG3" s="3"/>
      <c r="AH3" s="3"/>
    </row>
    <row r="4" spans="1:34" ht="37.9" customHeight="1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2"/>
      <c r="O4" s="6"/>
      <c r="P4" s="6"/>
      <c r="Q4" s="6"/>
      <c r="R4" s="3"/>
      <c r="S4" s="3"/>
      <c r="T4" s="3"/>
    </row>
    <row r="5" spans="1:34" ht="40.15" customHeight="1" thickBot="1">
      <c r="A5" s="108" t="s">
        <v>53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2"/>
      <c r="O5" s="6"/>
      <c r="P5" s="6"/>
      <c r="Q5" s="6"/>
      <c r="R5" s="3"/>
      <c r="S5" s="3"/>
      <c r="T5" s="3"/>
    </row>
    <row r="6" spans="1:34" ht="21.6" customHeight="1">
      <c r="A6" s="118" t="s">
        <v>68</v>
      </c>
      <c r="B6" s="119"/>
      <c r="C6" s="119"/>
      <c r="D6" s="119"/>
      <c r="E6" s="119"/>
      <c r="F6" s="119"/>
      <c r="G6" s="17"/>
      <c r="H6" s="17"/>
      <c r="I6" s="17"/>
      <c r="J6" s="17"/>
      <c r="K6" s="17"/>
      <c r="L6" s="17"/>
      <c r="M6" s="17"/>
      <c r="N6" s="20"/>
      <c r="O6" s="6"/>
      <c r="P6" s="6"/>
      <c r="Q6" s="6"/>
      <c r="R6" s="3"/>
      <c r="S6" s="3"/>
      <c r="T6" s="3"/>
    </row>
    <row r="7" spans="1:34" ht="18.75">
      <c r="A7" s="120" t="s">
        <v>76</v>
      </c>
      <c r="B7" s="121"/>
      <c r="C7" s="121"/>
      <c r="D7" s="121"/>
      <c r="E7" s="121"/>
      <c r="F7" s="8"/>
      <c r="G7" s="8"/>
      <c r="H7" s="8"/>
      <c r="I7" s="8"/>
      <c r="J7" s="8"/>
      <c r="K7" s="8"/>
      <c r="L7" s="8"/>
      <c r="M7" s="8"/>
      <c r="N7" s="21"/>
      <c r="O7" s="6"/>
      <c r="P7" s="6"/>
      <c r="Q7" s="6"/>
      <c r="R7" s="3"/>
      <c r="S7" s="3"/>
      <c r="T7" s="3"/>
    </row>
    <row r="8" spans="1:34" ht="18.75">
      <c r="A8" s="120" t="s">
        <v>77</v>
      </c>
      <c r="B8" s="121"/>
      <c r="C8" s="121"/>
      <c r="D8" s="121"/>
      <c r="E8" s="8"/>
      <c r="F8" s="8"/>
      <c r="G8" s="8"/>
      <c r="H8" s="8"/>
      <c r="I8" s="8"/>
      <c r="J8" s="8"/>
      <c r="K8" s="8"/>
      <c r="L8" s="8"/>
      <c r="M8" s="8"/>
      <c r="N8" s="21"/>
      <c r="O8" s="6"/>
      <c r="P8" s="6"/>
      <c r="Q8" s="6"/>
      <c r="R8" s="3"/>
      <c r="S8" s="3"/>
      <c r="T8" s="3"/>
    </row>
    <row r="9" spans="1:34" ht="19.5" thickBot="1">
      <c r="A9" s="122" t="s">
        <v>78</v>
      </c>
      <c r="B9" s="123"/>
      <c r="C9" s="123"/>
      <c r="D9" s="123"/>
      <c r="E9" s="18"/>
      <c r="F9" s="18"/>
      <c r="G9" s="18"/>
      <c r="H9" s="18"/>
      <c r="I9" s="18"/>
      <c r="J9" s="18"/>
      <c r="K9" s="18"/>
      <c r="L9" s="18"/>
      <c r="M9" s="18"/>
      <c r="N9" s="22"/>
      <c r="O9" s="6"/>
      <c r="P9" s="6"/>
      <c r="Q9" s="6"/>
      <c r="R9" s="3"/>
      <c r="S9" s="3"/>
      <c r="T9" s="3"/>
    </row>
    <row r="10" spans="1:34" ht="35.450000000000003" customHeight="1">
      <c r="A10" s="116" t="s">
        <v>69</v>
      </c>
      <c r="B10" s="117"/>
      <c r="C10" s="11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3"/>
      <c r="O10" s="6"/>
      <c r="P10" s="6"/>
      <c r="Q10" s="6"/>
      <c r="R10" s="3"/>
      <c r="S10" s="3"/>
      <c r="T10" s="3"/>
    </row>
    <row r="11" spans="1:34" ht="18.75">
      <c r="A11" s="114" t="s">
        <v>65</v>
      </c>
      <c r="B11" s="115"/>
      <c r="C11" s="115"/>
      <c r="D11" s="115"/>
      <c r="E11" s="115"/>
      <c r="F11" s="115"/>
      <c r="G11" s="115"/>
      <c r="H11" s="115"/>
      <c r="I11" s="115"/>
      <c r="J11" s="9"/>
      <c r="K11" s="9"/>
      <c r="L11" s="9"/>
      <c r="M11" s="9"/>
      <c r="N11" s="24"/>
      <c r="O11" s="6"/>
      <c r="P11" s="6"/>
      <c r="Q11" s="6"/>
      <c r="R11" s="3"/>
      <c r="S11" s="3"/>
      <c r="T11" s="3"/>
    </row>
    <row r="12" spans="1:34" ht="18.75">
      <c r="A12" s="114" t="s">
        <v>67</v>
      </c>
      <c r="B12" s="115"/>
      <c r="C12" s="115"/>
      <c r="D12" s="9"/>
      <c r="E12" s="9"/>
      <c r="F12" s="9"/>
      <c r="G12" s="9"/>
      <c r="H12" s="9"/>
      <c r="I12" s="9"/>
      <c r="J12" s="9"/>
      <c r="K12" s="9"/>
      <c r="L12" s="9"/>
      <c r="M12" s="9"/>
      <c r="N12" s="24"/>
      <c r="O12" s="6"/>
      <c r="P12" s="6"/>
      <c r="Q12" s="6"/>
      <c r="R12" s="3"/>
      <c r="S12" s="3"/>
      <c r="T12" s="3"/>
    </row>
    <row r="13" spans="1:34" ht="18.75">
      <c r="A13" s="114" t="s">
        <v>62</v>
      </c>
      <c r="B13" s="115"/>
      <c r="C13" s="115"/>
      <c r="D13" s="115"/>
      <c r="E13" s="115"/>
      <c r="F13" s="115"/>
      <c r="G13" s="9"/>
      <c r="H13" s="9"/>
      <c r="I13" s="9"/>
      <c r="J13" s="9"/>
      <c r="K13" s="9"/>
      <c r="L13" s="9"/>
      <c r="M13" s="9"/>
      <c r="N13" s="24"/>
      <c r="O13" s="6"/>
      <c r="P13" s="6"/>
      <c r="Q13" s="6"/>
      <c r="R13" s="3"/>
      <c r="S13" s="3"/>
      <c r="T13" s="3"/>
    </row>
    <row r="14" spans="1:34" ht="18.75">
      <c r="A14" s="114" t="s">
        <v>63</v>
      </c>
      <c r="B14" s="115"/>
      <c r="C14" s="115"/>
      <c r="D14" s="115"/>
      <c r="E14" s="115"/>
      <c r="F14" s="9"/>
      <c r="G14" s="9"/>
      <c r="H14" s="9"/>
      <c r="I14" s="9"/>
      <c r="J14" s="9"/>
      <c r="K14" s="9"/>
      <c r="L14" s="9"/>
      <c r="M14" s="9"/>
      <c r="N14" s="24"/>
      <c r="O14" s="6"/>
      <c r="P14" s="6"/>
      <c r="Q14" s="6"/>
      <c r="R14" s="3"/>
      <c r="S14" s="3"/>
      <c r="T14" s="3"/>
    </row>
    <row r="15" spans="1:34" ht="18.75">
      <c r="A15" s="114" t="s">
        <v>73</v>
      </c>
      <c r="B15" s="115"/>
      <c r="C15" s="115"/>
      <c r="D15" s="115"/>
      <c r="E15" s="9"/>
      <c r="F15" s="9"/>
      <c r="G15" s="9"/>
      <c r="H15" s="9"/>
      <c r="I15" s="9"/>
      <c r="J15" s="9"/>
      <c r="K15" s="9"/>
      <c r="L15" s="9"/>
      <c r="M15" s="9"/>
      <c r="N15" s="24"/>
      <c r="O15" s="6"/>
      <c r="P15" s="6"/>
      <c r="Q15" s="6"/>
      <c r="R15" s="3"/>
      <c r="S15" s="3"/>
      <c r="T15" s="3"/>
    </row>
    <row r="16" spans="1:34" ht="18.75">
      <c r="A16" s="114" t="s">
        <v>57</v>
      </c>
      <c r="B16" s="115"/>
      <c r="C16" s="115"/>
      <c r="D16" s="115"/>
      <c r="E16" s="115"/>
      <c r="F16" s="9"/>
      <c r="G16" s="9"/>
      <c r="H16" s="9"/>
      <c r="I16" s="9"/>
      <c r="J16" s="9"/>
      <c r="K16" s="9"/>
      <c r="L16" s="9"/>
      <c r="M16" s="9"/>
      <c r="N16" s="24"/>
      <c r="O16" s="6"/>
      <c r="P16" s="6"/>
      <c r="Q16" s="6"/>
      <c r="R16" s="3"/>
      <c r="S16" s="3"/>
      <c r="T16" s="3"/>
    </row>
    <row r="17" spans="1:20" ht="18.75">
      <c r="A17" s="114" t="s">
        <v>58</v>
      </c>
      <c r="B17" s="115"/>
      <c r="C17" s="115"/>
      <c r="D17" s="115"/>
      <c r="E17" s="9"/>
      <c r="F17" s="9"/>
      <c r="G17" s="9"/>
      <c r="H17" s="9"/>
      <c r="I17" s="9"/>
      <c r="J17" s="9"/>
      <c r="K17" s="9"/>
      <c r="L17" s="9"/>
      <c r="M17" s="9"/>
      <c r="N17" s="24"/>
      <c r="O17" s="6"/>
      <c r="P17" s="6"/>
      <c r="Q17" s="6"/>
      <c r="R17" s="3"/>
      <c r="S17" s="3"/>
      <c r="T17" s="3"/>
    </row>
    <row r="18" spans="1:20" ht="18.75">
      <c r="A18" s="114" t="s">
        <v>59</v>
      </c>
      <c r="B18" s="115"/>
      <c r="C18" s="115"/>
      <c r="D18" s="115"/>
      <c r="E18" s="115"/>
      <c r="F18" s="9"/>
      <c r="G18" s="9"/>
      <c r="H18" s="9"/>
      <c r="I18" s="9"/>
      <c r="J18" s="9"/>
      <c r="K18" s="9"/>
      <c r="L18" s="9"/>
      <c r="M18" s="9"/>
      <c r="N18" s="24"/>
      <c r="O18" s="6"/>
      <c r="P18" s="6"/>
      <c r="Q18" s="6"/>
      <c r="R18" s="3"/>
      <c r="S18" s="3"/>
      <c r="T18" s="3"/>
    </row>
    <row r="19" spans="1:20" ht="21.75">
      <c r="A19" s="114" t="s">
        <v>60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24"/>
      <c r="O19" s="6"/>
      <c r="P19" s="6"/>
      <c r="Q19" s="6"/>
      <c r="R19" s="3"/>
      <c r="S19" s="3"/>
      <c r="T19" s="3"/>
    </row>
    <row r="20" spans="1:20" ht="22.15" customHeight="1" thickBot="1">
      <c r="A20" s="126" t="s">
        <v>61</v>
      </c>
      <c r="B20" s="127"/>
      <c r="C20" s="127"/>
      <c r="D20" s="127"/>
      <c r="E20" s="127"/>
      <c r="F20" s="127"/>
      <c r="G20" s="127"/>
      <c r="H20" s="127"/>
      <c r="I20" s="127"/>
      <c r="J20" s="16"/>
      <c r="K20" s="16"/>
      <c r="L20" s="16"/>
      <c r="M20" s="16"/>
      <c r="N20" s="25"/>
      <c r="O20" s="6"/>
      <c r="P20" s="6"/>
      <c r="Q20" s="6"/>
      <c r="R20" s="3"/>
      <c r="S20" s="3"/>
      <c r="T20" s="3"/>
    </row>
    <row r="21" spans="1:20" ht="32.450000000000003" customHeight="1">
      <c r="A21" s="128" t="s">
        <v>70</v>
      </c>
      <c r="B21" s="1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6"/>
      <c r="P21" s="6"/>
      <c r="Q21" s="6"/>
      <c r="R21" s="3"/>
      <c r="S21" s="3"/>
      <c r="T21" s="3"/>
    </row>
    <row r="22" spans="1:20" ht="18.75">
      <c r="A22" s="130" t="s">
        <v>55</v>
      </c>
      <c r="B22" s="131"/>
      <c r="C22" s="131"/>
      <c r="D22" s="131"/>
      <c r="E22" s="131"/>
      <c r="F22" s="131"/>
      <c r="G22" s="131"/>
      <c r="H22" s="13"/>
      <c r="I22" s="13"/>
      <c r="J22" s="13"/>
      <c r="K22" s="13"/>
      <c r="L22" s="13"/>
      <c r="M22" s="13"/>
      <c r="N22" s="28"/>
      <c r="O22" s="6"/>
      <c r="P22" s="6"/>
      <c r="Q22" s="6"/>
      <c r="R22" s="3"/>
      <c r="S22" s="3"/>
      <c r="T22" s="3"/>
    </row>
    <row r="23" spans="1:20" ht="18.75">
      <c r="A23" s="130" t="s">
        <v>56</v>
      </c>
      <c r="B23" s="131"/>
      <c r="C23" s="131"/>
      <c r="D23" s="131"/>
      <c r="E23" s="131"/>
      <c r="F23" s="131"/>
      <c r="G23" s="131"/>
      <c r="H23" s="131"/>
      <c r="I23" s="13"/>
      <c r="J23" s="13"/>
      <c r="K23" s="13"/>
      <c r="L23" s="13"/>
      <c r="M23" s="13"/>
      <c r="N23" s="28"/>
      <c r="O23" s="6"/>
      <c r="P23" s="6"/>
      <c r="Q23" s="6"/>
      <c r="R23" s="3"/>
      <c r="S23" s="3"/>
      <c r="T23" s="3"/>
    </row>
    <row r="24" spans="1:20" ht="19.5" thickBot="1">
      <c r="A24" s="124" t="s">
        <v>54</v>
      </c>
      <c r="B24" s="125"/>
      <c r="C24" s="12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6"/>
      <c r="P24" s="6"/>
      <c r="Q24" s="6"/>
      <c r="R24" s="3"/>
      <c r="S24" s="3"/>
      <c r="T24" s="3"/>
    </row>
    <row r="25" spans="1:20" ht="35.450000000000003" customHeight="1">
      <c r="A25" s="14" t="s">
        <v>4</v>
      </c>
      <c r="B25" s="15">
        <v>3.2</v>
      </c>
      <c r="D25" s="10"/>
      <c r="E25" s="4"/>
      <c r="F25" s="4"/>
      <c r="G25" s="4"/>
      <c r="H25" s="4"/>
      <c r="I25" s="4"/>
      <c r="J25" s="4"/>
      <c r="K25" s="4"/>
      <c r="L25" s="4"/>
      <c r="M25" s="6"/>
      <c r="N25" s="2"/>
      <c r="O25" s="6"/>
      <c r="P25" s="6"/>
      <c r="Q25" s="5"/>
      <c r="R25" s="3"/>
      <c r="S25" s="3"/>
      <c r="T25" s="3"/>
    </row>
    <row r="26" spans="1:20" ht="18.75">
      <c r="A26" s="72" t="s">
        <v>3</v>
      </c>
      <c r="B26" s="73">
        <v>41883</v>
      </c>
      <c r="D26" s="10"/>
      <c r="E26" s="4"/>
      <c r="F26" s="4"/>
      <c r="G26" s="4"/>
      <c r="H26" s="4"/>
      <c r="I26" s="4"/>
      <c r="J26" s="7"/>
      <c r="K26" s="4"/>
      <c r="L26" s="4"/>
      <c r="M26" s="6"/>
      <c r="N26" s="2"/>
      <c r="O26" s="6"/>
      <c r="P26" s="6"/>
      <c r="Q26" s="6"/>
      <c r="R26" s="3"/>
      <c r="S26" s="3"/>
      <c r="T26" s="3"/>
    </row>
    <row r="27" spans="1:20" s="111" customFormat="1" ht="18.75">
      <c r="A27" s="109" t="s">
        <v>72</v>
      </c>
      <c r="B27" s="110"/>
      <c r="C27" s="110"/>
      <c r="D27" s="110"/>
      <c r="S27" s="110"/>
      <c r="T27" s="110"/>
    </row>
    <row r="28" spans="1:20" ht="18.75">
      <c r="A28" s="6"/>
      <c r="B28" s="3"/>
      <c r="C28" s="3"/>
      <c r="D28" s="3"/>
    </row>
    <row r="29" spans="1:20" ht="18.75">
      <c r="A29" s="6"/>
      <c r="B29" s="3"/>
      <c r="C29" s="3"/>
      <c r="D29" s="3"/>
    </row>
    <row r="30" spans="1:20" ht="18.75">
      <c r="A30" s="6"/>
      <c r="B30" s="3"/>
      <c r="C30" s="3"/>
      <c r="D30" s="3"/>
    </row>
    <row r="31" spans="1:20" ht="18.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2"/>
      <c r="O31" s="3"/>
      <c r="Q31" s="6"/>
      <c r="R31" s="3"/>
    </row>
    <row r="32" spans="1:20" ht="18.75">
      <c r="A32" s="4"/>
      <c r="B32" s="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2"/>
      <c r="Q32" s="6"/>
      <c r="R32" s="3"/>
      <c r="S32" s="3"/>
      <c r="T32" s="3"/>
    </row>
    <row r="33" spans="1:20" ht="18.75">
      <c r="A33" s="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"/>
      <c r="P33" s="6"/>
      <c r="R33" s="3"/>
      <c r="S33" s="3"/>
      <c r="T33" s="3"/>
    </row>
    <row r="34" spans="1:20" ht="17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"/>
      <c r="P34" s="3"/>
      <c r="R34" s="3"/>
      <c r="S34" s="3"/>
      <c r="T34" s="3"/>
    </row>
    <row r="35" spans="1:20" ht="18.75">
      <c r="A35" s="11"/>
      <c r="B35" s="11"/>
      <c r="Q35" s="6"/>
      <c r="S35" s="3"/>
      <c r="T35" s="3"/>
    </row>
    <row r="36" spans="1:20" ht="18.75">
      <c r="A36" s="11"/>
      <c r="Q36" s="6"/>
      <c r="S36" s="3"/>
      <c r="T36" s="3"/>
    </row>
    <row r="37" spans="1:20">
      <c r="Q37" s="3"/>
      <c r="R37" s="3"/>
      <c r="S37" s="3"/>
      <c r="T37" s="3"/>
    </row>
    <row r="38" spans="1:20">
      <c r="R38" s="3"/>
      <c r="S38" s="3"/>
      <c r="T38" s="3"/>
    </row>
    <row r="39" spans="1:20">
      <c r="R39" s="3"/>
    </row>
    <row r="41" spans="1:20">
      <c r="S41" s="3"/>
      <c r="T41" s="3"/>
    </row>
    <row r="42" spans="1:20">
      <c r="S42" s="3"/>
      <c r="T42" s="3"/>
    </row>
    <row r="43" spans="1:20">
      <c r="S43" s="3"/>
      <c r="T43" s="3"/>
    </row>
  </sheetData>
  <mergeCells count="20">
    <mergeCell ref="A24:C24"/>
    <mergeCell ref="A18:E18"/>
    <mergeCell ref="A19:M19"/>
    <mergeCell ref="A20:I20"/>
    <mergeCell ref="A21:B21"/>
    <mergeCell ref="A22:G22"/>
    <mergeCell ref="A23:H23"/>
    <mergeCell ref="A1:I1"/>
    <mergeCell ref="A17:D17"/>
    <mergeCell ref="A10:C10"/>
    <mergeCell ref="A6:F6"/>
    <mergeCell ref="A11:I11"/>
    <mergeCell ref="A7:E7"/>
    <mergeCell ref="A8:D8"/>
    <mergeCell ref="A9:D9"/>
    <mergeCell ref="A12:C12"/>
    <mergeCell ref="A13:F13"/>
    <mergeCell ref="A14:E14"/>
    <mergeCell ref="A15:D15"/>
    <mergeCell ref="A16:E16"/>
  </mergeCells>
  <pageMargins left="0.7" right="0.7" top="0.75" bottom="0.75" header="0.3" footer="0.3"/>
  <pageSetup scale="5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F0"/>
    <pageSetUpPr fitToPage="1"/>
  </sheetPr>
  <dimension ref="A1:AB25"/>
  <sheetViews>
    <sheetView zoomScale="70" zoomScaleNormal="70" zoomScalePageLayoutView="80" workbookViewId="0">
      <selection activeCell="A21" sqref="A21:AB21"/>
    </sheetView>
  </sheetViews>
  <sheetFormatPr defaultColWidth="8.85546875" defaultRowHeight="15"/>
  <cols>
    <col min="1" max="1" width="15.7109375" customWidth="1"/>
    <col min="2" max="2" width="20.7109375" customWidth="1"/>
    <col min="3" max="13" width="15.7109375" customWidth="1"/>
    <col min="14" max="14" width="15.7109375" style="31" hidden="1" customWidth="1"/>
    <col min="15" max="22" width="10.7109375" style="31" hidden="1" customWidth="1"/>
    <col min="23" max="23" width="10.85546875" style="31" hidden="1" customWidth="1"/>
    <col min="24" max="26" width="8.85546875" style="31" hidden="1" customWidth="1"/>
    <col min="27" max="29" width="13.7109375" customWidth="1"/>
  </cols>
  <sheetData>
    <row r="1" spans="1:28" ht="43.15" customHeight="1" thickBot="1">
      <c r="A1" s="112" t="s">
        <v>46</v>
      </c>
      <c r="B1" s="42"/>
      <c r="C1" s="42"/>
      <c r="D1" s="42"/>
      <c r="E1" s="42"/>
      <c r="F1" s="42"/>
      <c r="G1" s="42"/>
      <c r="H1" s="42"/>
      <c r="I1" s="43"/>
      <c r="J1" s="44"/>
      <c r="K1" s="45"/>
      <c r="L1" s="45"/>
      <c r="M1" s="45"/>
      <c r="V1" s="66">
        <v>0.01</v>
      </c>
    </row>
    <row r="2" spans="1:28" ht="18.75" customHeight="1">
      <c r="A2" s="140" t="s">
        <v>71</v>
      </c>
      <c r="B2" s="141"/>
      <c r="C2" s="141"/>
      <c r="D2" s="49"/>
      <c r="E2" s="49"/>
      <c r="F2" s="49"/>
      <c r="G2" s="49"/>
      <c r="H2" s="49"/>
      <c r="I2" s="49"/>
      <c r="J2" s="49"/>
      <c r="K2" s="49"/>
      <c r="L2" s="49"/>
      <c r="M2" s="50"/>
      <c r="N2" s="32"/>
      <c r="O2" s="31" t="s">
        <v>18</v>
      </c>
      <c r="Q2" s="31">
        <f>TINV((IF($G$3="Two",$C$3,2*$C$3)),((IF($M$7="Group",$M$8,$M$6)))-2)</f>
        <v>1.9679565064968181</v>
      </c>
      <c r="V2" s="68"/>
      <c r="AA2" s="136"/>
      <c r="AB2" s="136"/>
    </row>
    <row r="3" spans="1:28" ht="18.75">
      <c r="A3" s="51" t="s">
        <v>33</v>
      </c>
      <c r="B3" s="92"/>
      <c r="C3" s="35">
        <v>0.05</v>
      </c>
      <c r="D3" s="52"/>
      <c r="E3" s="52" t="s">
        <v>17</v>
      </c>
      <c r="F3" s="52"/>
      <c r="G3" s="36" t="s">
        <v>15</v>
      </c>
      <c r="H3" s="52"/>
      <c r="I3" s="52" t="s">
        <v>16</v>
      </c>
      <c r="J3" s="35">
        <v>0.8</v>
      </c>
      <c r="K3" s="52"/>
      <c r="L3" s="52"/>
      <c r="M3" s="53"/>
      <c r="N3" s="32"/>
      <c r="O3" s="31" t="s">
        <v>28</v>
      </c>
      <c r="Q3" s="31">
        <f>TINV(2*(1-$J$3),(IF($M$7="Group",$M$8,$M$6))-2)</f>
        <v>0.8428290744527186</v>
      </c>
      <c r="V3" s="69" t="s">
        <v>14</v>
      </c>
      <c r="AA3" s="137"/>
      <c r="AB3" s="137"/>
    </row>
    <row r="4" spans="1:28" ht="18.7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  <c r="M4" s="57"/>
      <c r="N4" s="32"/>
      <c r="O4" s="31" t="s">
        <v>29</v>
      </c>
      <c r="Q4" s="31">
        <f>$Q$2+$Q$3</f>
        <v>2.8107855809495366</v>
      </c>
      <c r="V4" s="69" t="s">
        <v>15</v>
      </c>
      <c r="AA4" s="99" t="s">
        <v>42</v>
      </c>
      <c r="AB4" s="100" t="s">
        <v>43</v>
      </c>
    </row>
    <row r="5" spans="1:28" ht="18.75">
      <c r="A5" s="138" t="s">
        <v>69</v>
      </c>
      <c r="B5" s="139"/>
      <c r="C5" s="139"/>
      <c r="D5" s="58"/>
      <c r="E5" s="58"/>
      <c r="F5" s="58"/>
      <c r="G5" s="58"/>
      <c r="H5" s="58"/>
      <c r="I5" s="58"/>
      <c r="J5" s="58"/>
      <c r="K5" s="58"/>
      <c r="L5" s="58"/>
      <c r="M5" s="59"/>
      <c r="N5" s="32"/>
      <c r="V5" s="67">
        <v>0.9</v>
      </c>
      <c r="AA5" s="88"/>
      <c r="AB5" s="85"/>
    </row>
    <row r="6" spans="1:28" ht="18.75">
      <c r="A6" s="142" t="s">
        <v>66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37">
        <v>300</v>
      </c>
      <c r="N6" s="32"/>
      <c r="O6" s="31" t="s">
        <v>11</v>
      </c>
      <c r="V6" s="67">
        <v>0.8</v>
      </c>
      <c r="AA6" s="89"/>
      <c r="AB6" s="85"/>
    </row>
    <row r="7" spans="1:28" s="10" customFormat="1" ht="18.75">
      <c r="A7" s="142" t="s">
        <v>8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06" t="s">
        <v>0</v>
      </c>
      <c r="N7" s="32"/>
      <c r="O7" s="102"/>
      <c r="P7" s="102"/>
      <c r="Q7" s="102"/>
      <c r="R7" s="102"/>
      <c r="S7" s="102"/>
      <c r="T7" s="102"/>
      <c r="U7" s="102"/>
      <c r="V7" s="103">
        <v>0.7</v>
      </c>
      <c r="W7" s="102"/>
      <c r="X7" s="102"/>
      <c r="Y7" s="102"/>
      <c r="Z7" s="102"/>
      <c r="AA7" s="104"/>
      <c r="AB7" s="105"/>
    </row>
    <row r="8" spans="1:28" ht="18.75" hidden="1">
      <c r="A8" s="93" t="s">
        <v>32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39">
        <v>20</v>
      </c>
      <c r="N8" s="32"/>
      <c r="O8" s="31" t="s">
        <v>10</v>
      </c>
      <c r="Q8" s="31">
        <f>IF($M$7="Individual",1,$M$8)</f>
        <v>1</v>
      </c>
      <c r="S8" s="31" t="s">
        <v>23</v>
      </c>
      <c r="T8" s="31">
        <f>$M$6/$Q$8</f>
        <v>300</v>
      </c>
      <c r="V8" s="70"/>
      <c r="AA8" s="89"/>
      <c r="AB8" s="85"/>
    </row>
    <row r="9" spans="1:28" ht="18.75">
      <c r="A9" s="142" t="s">
        <v>34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40">
        <v>0.5</v>
      </c>
      <c r="N9" s="71"/>
      <c r="O9" s="31" t="s">
        <v>9</v>
      </c>
      <c r="Q9" s="31">
        <f>$M$9*(1-$M$9)</f>
        <v>0.25</v>
      </c>
      <c r="V9" s="70" t="s">
        <v>0</v>
      </c>
      <c r="AA9" s="89"/>
      <c r="AB9" s="85"/>
    </row>
    <row r="10" spans="1:28" ht="18.75">
      <c r="A10" s="144" t="s">
        <v>36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38" t="s">
        <v>6</v>
      </c>
      <c r="N10" s="32"/>
      <c r="V10" s="70" t="s">
        <v>1</v>
      </c>
      <c r="AA10" s="89"/>
      <c r="AB10" s="85"/>
    </row>
    <row r="11" spans="1:28" ht="18.75">
      <c r="A11" s="142" t="s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40">
        <v>0.5</v>
      </c>
      <c r="N11" s="32"/>
      <c r="O11" s="31" t="s">
        <v>12</v>
      </c>
      <c r="Q11" s="31">
        <f>SQRT($M$11*(1-$M$11))</f>
        <v>0.5</v>
      </c>
      <c r="V11" s="70"/>
      <c r="AA11" s="90">
        <v>0.9</v>
      </c>
      <c r="AB11" s="86">
        <v>0.5</v>
      </c>
    </row>
    <row r="12" spans="1:28" ht="18.75">
      <c r="A12" s="142" t="s">
        <v>44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41">
        <v>5</v>
      </c>
      <c r="N12" s="32"/>
      <c r="O12" s="31" t="s">
        <v>13</v>
      </c>
      <c r="Q12" s="31">
        <f>IF($M$10="Binary",$Q$11,$M$12)</f>
        <v>0.5</v>
      </c>
      <c r="S12" s="79"/>
      <c r="T12" s="79"/>
      <c r="V12" s="70" t="s">
        <v>6</v>
      </c>
      <c r="AA12" s="90"/>
      <c r="AB12" s="86"/>
    </row>
    <row r="13" spans="1:28" ht="18.75" hidden="1">
      <c r="A13" s="60" t="s">
        <v>37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40">
        <v>2.1999999999999999E-2</v>
      </c>
      <c r="N13" s="71"/>
      <c r="O13" s="31" t="s">
        <v>27</v>
      </c>
      <c r="Q13" s="31">
        <f>IF($M$7="Individual",0,$M$13)</f>
        <v>0</v>
      </c>
      <c r="V13" s="70" t="s">
        <v>7</v>
      </c>
      <c r="AA13" s="90">
        <v>0.01</v>
      </c>
      <c r="AB13" s="86">
        <v>0.04</v>
      </c>
    </row>
    <row r="14" spans="1:28" ht="22.5" thickBot="1">
      <c r="A14" s="146" t="s">
        <v>50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77">
        <v>0.15</v>
      </c>
      <c r="N14" s="71"/>
      <c r="O14" s="31" t="s">
        <v>2</v>
      </c>
      <c r="Q14" s="66">
        <f>1-$M$14</f>
        <v>0.85</v>
      </c>
      <c r="V14" s="70"/>
      <c r="AA14" s="91">
        <v>0</v>
      </c>
      <c r="AB14" s="87">
        <v>0.3</v>
      </c>
    </row>
    <row r="15" spans="1:28" ht="22.5" hidden="1" thickBot="1">
      <c r="A15" s="62" t="s">
        <v>38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77"/>
      <c r="N15" s="71"/>
      <c r="O15" s="31" t="s">
        <v>2</v>
      </c>
      <c r="Q15" s="66">
        <f>1-$M$15</f>
        <v>1</v>
      </c>
      <c r="AA15" s="78">
        <v>0</v>
      </c>
      <c r="AB15" s="78">
        <v>0.3</v>
      </c>
    </row>
    <row r="16" spans="1:28" ht="18.600000000000001" customHeight="1" thickBot="1">
      <c r="A16" s="148" t="s">
        <v>74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</row>
    <row r="17" spans="1:28" ht="18.75">
      <c r="A17" s="133" t="s">
        <v>41</v>
      </c>
      <c r="B17" s="134"/>
      <c r="C17" s="135"/>
      <c r="D17" s="95" t="s">
        <v>45</v>
      </c>
      <c r="E17" s="80" t="s">
        <v>5</v>
      </c>
      <c r="F17" s="46"/>
      <c r="G17" s="46"/>
      <c r="H17" s="46"/>
      <c r="I17" s="46"/>
      <c r="J17" s="46"/>
      <c r="K17" s="31"/>
      <c r="L17" s="31"/>
      <c r="M17" s="31"/>
      <c r="N17" s="31" t="s">
        <v>24</v>
      </c>
      <c r="X17"/>
      <c r="Y17"/>
      <c r="Z17"/>
    </row>
    <row r="18" spans="1:28" ht="18.75">
      <c r="A18" s="81" t="s">
        <v>19</v>
      </c>
      <c r="B18" s="64" t="s">
        <v>20</v>
      </c>
      <c r="C18" s="65" t="s">
        <v>21</v>
      </c>
      <c r="D18" s="94" t="s">
        <v>30</v>
      </c>
      <c r="E18" s="96" t="s">
        <v>31</v>
      </c>
      <c r="F18" s="46"/>
      <c r="G18" s="46"/>
      <c r="H18" s="46"/>
      <c r="I18" s="46"/>
      <c r="J18" s="46"/>
      <c r="K18" s="31"/>
      <c r="L18" s="31"/>
      <c r="M18" s="31"/>
      <c r="N18" s="31" t="s">
        <v>25</v>
      </c>
      <c r="S18" s="31">
        <v>0</v>
      </c>
      <c r="X18"/>
      <c r="Y18"/>
      <c r="Z18"/>
    </row>
    <row r="19" spans="1:28" ht="19.5" thickBot="1">
      <c r="A19" s="82">
        <f>$M$6*$M$9</f>
        <v>150</v>
      </c>
      <c r="B19" s="83">
        <f>$M$6*(1-$M$9)</f>
        <v>150</v>
      </c>
      <c r="C19" s="84">
        <f>$A19+$B19</f>
        <v>300</v>
      </c>
      <c r="D19" s="97">
        <f>IF($M$10="Binary",$E19*$Q$11,$E19*$Q$12)</f>
        <v>0.14961548766491109</v>
      </c>
      <c r="E19" s="98">
        <f>$Q$4 * SQRT( (1/$Q$9)* ( (((1-$Q$13)*$Q$14)/ ($Q$8*$T$8))+    ($Q$13*$Q$15/$Q$8) ) )</f>
        <v>0.29923097532982218</v>
      </c>
      <c r="F19" s="46"/>
      <c r="G19" s="46"/>
      <c r="H19" s="46"/>
      <c r="I19" s="46"/>
      <c r="J19" s="46"/>
      <c r="K19" s="31"/>
      <c r="L19" s="31"/>
      <c r="M19" s="31"/>
      <c r="N19" s="31" t="s">
        <v>26</v>
      </c>
      <c r="S19" s="31">
        <v>1</v>
      </c>
      <c r="X19"/>
      <c r="Y19"/>
      <c r="Z19"/>
    </row>
    <row r="20" spans="1:28" ht="15.75">
      <c r="A20" s="76" t="s">
        <v>64</v>
      </c>
      <c r="B20" s="75"/>
      <c r="C20" s="74"/>
      <c r="D20" s="74"/>
      <c r="E20" s="32"/>
      <c r="F20" s="32"/>
      <c r="G20" s="46"/>
      <c r="H20" s="46"/>
      <c r="I20" s="46"/>
      <c r="J20" s="46"/>
      <c r="K20" s="46"/>
      <c r="L20" s="46"/>
      <c r="M20" s="31"/>
      <c r="Z20"/>
    </row>
    <row r="21" spans="1:28" ht="15.6" customHeight="1">
      <c r="A21" s="132" t="s">
        <v>72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</row>
    <row r="22" spans="1:28" ht="15.75">
      <c r="A22" s="32"/>
      <c r="B22" s="33"/>
      <c r="C22" s="34"/>
      <c r="D22" s="34"/>
      <c r="E22" s="32"/>
      <c r="F22" s="32"/>
      <c r="G22" s="32"/>
      <c r="H22" s="32"/>
      <c r="I22" s="32"/>
      <c r="J22" s="32"/>
      <c r="K22" s="32"/>
      <c r="L22" s="32"/>
      <c r="M22" s="32"/>
    </row>
    <row r="23" spans="1:28" ht="15.75">
      <c r="A23" s="32"/>
      <c r="B23" s="33"/>
      <c r="C23" s="34"/>
      <c r="D23" s="34"/>
      <c r="E23" s="32"/>
      <c r="F23" s="32"/>
      <c r="G23" s="32"/>
      <c r="H23" s="32"/>
      <c r="I23" s="32"/>
      <c r="J23" s="32"/>
      <c r="K23" s="32"/>
      <c r="L23" s="32"/>
      <c r="M23" s="32"/>
    </row>
    <row r="24" spans="1:28" ht="15.75">
      <c r="A24" s="32"/>
      <c r="B24" s="33"/>
      <c r="C24" s="34"/>
      <c r="D24" s="34"/>
      <c r="E24" s="32"/>
      <c r="F24" s="32"/>
      <c r="G24" s="32"/>
      <c r="H24" s="32"/>
      <c r="I24" s="32"/>
      <c r="J24" s="32"/>
      <c r="K24" s="32"/>
      <c r="L24" s="32"/>
      <c r="M24" s="31"/>
    </row>
    <row r="25" spans="1:28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</sheetData>
  <mergeCells count="13">
    <mergeCell ref="A21:AB21"/>
    <mergeCell ref="A17:C17"/>
    <mergeCell ref="AA2:AB3"/>
    <mergeCell ref="A5:C5"/>
    <mergeCell ref="A2:C2"/>
    <mergeCell ref="A6:L6"/>
    <mergeCell ref="A7:L7"/>
    <mergeCell ref="A9:L9"/>
    <mergeCell ref="A10:L10"/>
    <mergeCell ref="A11:L11"/>
    <mergeCell ref="A12:L12"/>
    <mergeCell ref="A14:L14"/>
    <mergeCell ref="A16:AB16"/>
  </mergeCells>
  <conditionalFormatting sqref="M8">
    <cfRule type="expression" dxfId="8" priority="15">
      <formula>$M$7="Individual"</formula>
    </cfRule>
  </conditionalFormatting>
  <conditionalFormatting sqref="M12">
    <cfRule type="expression" dxfId="7" priority="14">
      <formula>$M$10="Binary"</formula>
    </cfRule>
  </conditionalFormatting>
  <conditionalFormatting sqref="M13">
    <cfRule type="expression" dxfId="6" priority="11">
      <formula>$M$7="Individual"</formula>
    </cfRule>
  </conditionalFormatting>
  <conditionalFormatting sqref="M11">
    <cfRule type="expression" dxfId="5" priority="1">
      <formula>$M$10="Continuous"</formula>
    </cfRule>
  </conditionalFormatting>
  <dataValidations count="10">
    <dataValidation type="list" allowBlank="1" showInputMessage="1" showErrorMessage="1" sqref="M10">
      <formula1>$V$12:$V$13</formula1>
    </dataValidation>
    <dataValidation type="list" allowBlank="1" showInputMessage="1" showErrorMessage="1" sqref="G3">
      <formula1>$V$3:$V$4</formula1>
    </dataValidation>
    <dataValidation type="list" allowBlank="1" showInputMessage="1" showErrorMessage="1" sqref="J3">
      <formula1>$V$5:$V$7</formula1>
    </dataValidation>
    <dataValidation type="decimal" operator="greaterThan" allowBlank="1" showInputMessage="1" showErrorMessage="1" errorTitle="Range error" error="Enter a number greater than zero" sqref="M12">
      <formula1>$S$18</formula1>
    </dataValidation>
    <dataValidation type="decimal" allowBlank="1" showInputMessage="1" showErrorMessage="1" errorTitle="Range Error" error="Enter a number greater than 0 and less than 1" sqref="M9">
      <formula1>0</formula1>
      <formula2>1</formula2>
    </dataValidation>
    <dataValidation type="whole" operator="greaterThan" allowBlank="1" showInputMessage="1" showErrorMessage="1" errorTitle="Range error" error="Enter a number greater than 1" sqref="M8">
      <formula1>$S$19</formula1>
    </dataValidation>
    <dataValidation type="list" allowBlank="1" showInputMessage="1" showErrorMessage="1" sqref="C3">
      <formula1>$V$1:$V$1</formula1>
    </dataValidation>
    <dataValidation type="decimal" allowBlank="1" showInputMessage="1" showErrorMessage="1" sqref="M11">
      <formula1>0</formula1>
      <formula2>1</formula2>
    </dataValidation>
    <dataValidation type="decimal" allowBlank="1" showInputMessage="1" showErrorMessage="1" errorTitle="Range Error" error="Enter a number between 0 and 1" sqref="M13">
      <formula1>$S$18</formula1>
      <formula2>$S$19</formula2>
    </dataValidation>
    <dataValidation type="decimal" allowBlank="1" showInputMessage="1" showErrorMessage="1" errorTitle="Range error" error="Enter a number between 0 and 1" sqref="M14:M15">
      <formula1>$S$18</formula1>
      <formula2>$S$19</formula2>
    </dataValidation>
  </dataValidations>
  <pageMargins left="0.7" right="0.7" top="0.75" bottom="0.75" header="0.3" footer="0.3"/>
  <pageSetup scale="4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B24"/>
  <sheetViews>
    <sheetView zoomScale="70" zoomScaleNormal="70" workbookViewId="0">
      <selection activeCell="A22" sqref="A22"/>
    </sheetView>
  </sheetViews>
  <sheetFormatPr defaultRowHeight="15"/>
  <cols>
    <col min="1" max="1" width="15.7109375" customWidth="1"/>
    <col min="2" max="2" width="20.7109375" customWidth="1"/>
    <col min="3" max="13" width="15.7109375" customWidth="1"/>
    <col min="14" max="14" width="15.7109375" hidden="1" customWidth="1"/>
    <col min="15" max="26" width="8.85546875" hidden="1" customWidth="1"/>
    <col min="27" max="28" width="13.7109375" customWidth="1"/>
  </cols>
  <sheetData>
    <row r="1" spans="1:28" ht="44.45" customHeight="1" thickBot="1">
      <c r="A1" s="149" t="s">
        <v>47</v>
      </c>
      <c r="B1" s="149"/>
      <c r="C1" s="149"/>
      <c r="D1" s="149"/>
      <c r="E1" s="149"/>
      <c r="F1" s="42"/>
      <c r="G1" s="42"/>
      <c r="H1" s="42"/>
      <c r="I1" s="43"/>
      <c r="J1" s="44"/>
      <c r="K1" s="45"/>
      <c r="L1" s="45"/>
      <c r="M1" s="45"/>
      <c r="N1" s="31"/>
      <c r="O1" s="31"/>
      <c r="P1" s="31"/>
      <c r="Q1" s="31"/>
      <c r="R1" s="31"/>
      <c r="S1" s="31"/>
      <c r="T1" s="31"/>
      <c r="U1" s="31"/>
      <c r="V1" s="66">
        <v>0.01</v>
      </c>
      <c r="W1" s="31"/>
      <c r="X1" s="31"/>
      <c r="Y1" s="31"/>
      <c r="Z1" s="31"/>
    </row>
    <row r="2" spans="1:28" ht="18.75" customHeight="1">
      <c r="A2" s="47" t="s">
        <v>71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32"/>
      <c r="O2" s="31" t="s">
        <v>18</v>
      </c>
      <c r="P2" s="31"/>
      <c r="Q2" s="31">
        <f>TINV((IF($G$3="Two",$C$3,2*$C$3)),((IF($M$7="Group",$M$8,$M$6)))-2)</f>
        <v>2.3060041352041671</v>
      </c>
      <c r="R2" s="31"/>
      <c r="S2" s="31"/>
      <c r="T2" s="31"/>
      <c r="U2" s="31"/>
      <c r="V2" s="68"/>
      <c r="W2" s="31"/>
      <c r="X2" s="31"/>
      <c r="Y2" s="31"/>
      <c r="Z2" s="31"/>
      <c r="AA2" s="136"/>
      <c r="AB2" s="136"/>
    </row>
    <row r="3" spans="1:28" ht="18.75">
      <c r="A3" s="51" t="s">
        <v>33</v>
      </c>
      <c r="B3" s="52"/>
      <c r="C3" s="35">
        <v>0.05</v>
      </c>
      <c r="D3" s="52"/>
      <c r="E3" s="52" t="s">
        <v>17</v>
      </c>
      <c r="F3" s="52"/>
      <c r="G3" s="36" t="s">
        <v>15</v>
      </c>
      <c r="H3" s="52"/>
      <c r="I3" s="52" t="s">
        <v>16</v>
      </c>
      <c r="J3" s="35">
        <v>0.8</v>
      </c>
      <c r="K3" s="52"/>
      <c r="L3" s="52"/>
      <c r="M3" s="53"/>
      <c r="N3" s="32"/>
      <c r="O3" s="31" t="s">
        <v>28</v>
      </c>
      <c r="P3" s="31"/>
      <c r="Q3" s="31">
        <f>TINV(2*(1-$J$3),(IF($M$7="Group",$M$8,$M$6))-2)</f>
        <v>0.88888951776701974</v>
      </c>
      <c r="R3" s="31"/>
      <c r="S3" s="31"/>
      <c r="T3" s="31"/>
      <c r="U3" s="31"/>
      <c r="V3" s="69" t="s">
        <v>14</v>
      </c>
      <c r="W3" s="31"/>
      <c r="X3" s="31"/>
      <c r="Y3" s="31"/>
      <c r="Z3" s="31"/>
      <c r="AA3" s="137"/>
      <c r="AB3" s="137"/>
    </row>
    <row r="4" spans="1:28" ht="18.7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  <c r="M4" s="57"/>
      <c r="N4" s="32"/>
      <c r="O4" s="31" t="s">
        <v>29</v>
      </c>
      <c r="P4" s="31"/>
      <c r="Q4" s="31">
        <f>$Q$2+$Q$3</f>
        <v>3.1948936529711869</v>
      </c>
      <c r="R4" s="31"/>
      <c r="S4" s="31"/>
      <c r="T4" s="31"/>
      <c r="U4" s="31"/>
      <c r="V4" s="69" t="s">
        <v>15</v>
      </c>
      <c r="W4" s="31"/>
      <c r="X4" s="31"/>
      <c r="Y4" s="31"/>
      <c r="Z4" s="31"/>
      <c r="AA4" s="101" t="s">
        <v>42</v>
      </c>
      <c r="AB4" s="100" t="s">
        <v>43</v>
      </c>
    </row>
    <row r="5" spans="1:28" ht="18.75">
      <c r="A5" s="138" t="s">
        <v>69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50"/>
      <c r="N5" s="32"/>
      <c r="O5" s="31"/>
      <c r="P5" s="31"/>
      <c r="Q5" s="31"/>
      <c r="R5" s="31"/>
      <c r="S5" s="31"/>
      <c r="T5" s="31"/>
      <c r="U5" s="31"/>
      <c r="V5" s="67">
        <v>0.9</v>
      </c>
      <c r="W5" s="31"/>
      <c r="X5" s="31"/>
      <c r="Y5" s="31"/>
      <c r="Z5" s="31"/>
      <c r="AA5" s="89"/>
      <c r="AB5" s="85"/>
    </row>
    <row r="6" spans="1:28" ht="18.75">
      <c r="A6" s="142" t="s">
        <v>66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37">
        <v>300</v>
      </c>
      <c r="N6" s="32"/>
      <c r="O6" s="31" t="s">
        <v>11</v>
      </c>
      <c r="P6" s="31"/>
      <c r="Q6" s="31"/>
      <c r="R6" s="31"/>
      <c r="S6" s="31"/>
      <c r="T6" s="31"/>
      <c r="U6" s="31"/>
      <c r="V6" s="67">
        <v>0.8</v>
      </c>
      <c r="W6" s="31"/>
      <c r="X6" s="31"/>
      <c r="Y6" s="31"/>
      <c r="Z6" s="31"/>
      <c r="AA6" s="89"/>
      <c r="AB6" s="85"/>
    </row>
    <row r="7" spans="1:28" s="10" customFormat="1" ht="18.75">
      <c r="A7" s="142" t="s">
        <v>8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07" t="s">
        <v>1</v>
      </c>
      <c r="N7" s="32"/>
      <c r="O7" s="102"/>
      <c r="P7" s="102"/>
      <c r="Q7" s="102"/>
      <c r="R7" s="102"/>
      <c r="S7" s="102"/>
      <c r="T7" s="102"/>
      <c r="U7" s="102"/>
      <c r="V7" s="103">
        <v>0.7</v>
      </c>
      <c r="W7" s="102"/>
      <c r="X7" s="102"/>
      <c r="Y7" s="102"/>
      <c r="Z7" s="102"/>
      <c r="AA7" s="104"/>
      <c r="AB7" s="105"/>
    </row>
    <row r="8" spans="1:28" ht="18.75">
      <c r="A8" s="142" t="s">
        <v>32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39">
        <v>10</v>
      </c>
      <c r="N8" s="32"/>
      <c r="O8" s="31" t="s">
        <v>10</v>
      </c>
      <c r="P8" s="31"/>
      <c r="Q8" s="31">
        <f>IF($M$7="Individual",1,$M$8)</f>
        <v>10</v>
      </c>
      <c r="R8" s="31"/>
      <c r="S8" s="31" t="s">
        <v>23</v>
      </c>
      <c r="T8" s="31">
        <f>$M$6/$Q$8</f>
        <v>30</v>
      </c>
      <c r="U8" s="31"/>
      <c r="V8" s="70"/>
      <c r="W8" s="31"/>
      <c r="X8" s="31"/>
      <c r="Y8" s="31"/>
      <c r="Z8" s="31"/>
      <c r="AA8" s="89"/>
      <c r="AB8" s="85"/>
    </row>
    <row r="9" spans="1:28" ht="18.75">
      <c r="A9" s="142" t="s">
        <v>34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40">
        <v>0.5</v>
      </c>
      <c r="N9" s="71"/>
      <c r="O9" s="31" t="s">
        <v>9</v>
      </c>
      <c r="P9" s="31"/>
      <c r="Q9" s="31">
        <f>$M$9*(1-$M$9)</f>
        <v>0.25</v>
      </c>
      <c r="R9" s="31"/>
      <c r="S9" s="31"/>
      <c r="T9" s="31"/>
      <c r="U9" s="31"/>
      <c r="V9" s="70" t="s">
        <v>0</v>
      </c>
      <c r="W9" s="31"/>
      <c r="X9" s="31"/>
      <c r="Y9" s="31"/>
      <c r="Z9" s="31"/>
      <c r="AA9" s="89"/>
      <c r="AB9" s="85"/>
    </row>
    <row r="10" spans="1:28" ht="18.75">
      <c r="A10" s="144" t="s">
        <v>36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38" t="s">
        <v>6</v>
      </c>
      <c r="N10" s="32"/>
      <c r="O10" s="31"/>
      <c r="P10" s="31"/>
      <c r="Q10" s="31"/>
      <c r="R10" s="31"/>
      <c r="S10" s="31"/>
      <c r="T10" s="31"/>
      <c r="U10" s="31"/>
      <c r="V10" s="70" t="s">
        <v>1</v>
      </c>
      <c r="W10" s="31"/>
      <c r="X10" s="31"/>
      <c r="Y10" s="31"/>
      <c r="Z10" s="31"/>
      <c r="AA10" s="89"/>
      <c r="AB10" s="85"/>
    </row>
    <row r="11" spans="1:28" ht="18.75">
      <c r="A11" s="142" t="s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40">
        <v>0.8</v>
      </c>
      <c r="N11" s="32"/>
      <c r="O11" s="31" t="s">
        <v>12</v>
      </c>
      <c r="P11" s="31"/>
      <c r="Q11" s="31">
        <f>SQRT($M$11*(1-$M$11))</f>
        <v>0.39999999999999997</v>
      </c>
      <c r="R11" s="31"/>
      <c r="S11" s="31"/>
      <c r="T11" s="31"/>
      <c r="U11" s="31"/>
      <c r="V11" s="70"/>
      <c r="W11" s="31"/>
      <c r="X11" s="31"/>
      <c r="Y11" s="31"/>
      <c r="Z11" s="31"/>
      <c r="AA11" s="90">
        <v>0.9</v>
      </c>
      <c r="AB11" s="86">
        <v>0.5</v>
      </c>
    </row>
    <row r="12" spans="1:28" ht="18.75">
      <c r="A12" s="142" t="s">
        <v>44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41">
        <v>5</v>
      </c>
      <c r="N12" s="32"/>
      <c r="O12" s="31" t="s">
        <v>13</v>
      </c>
      <c r="P12" s="31"/>
      <c r="Q12" s="31">
        <f>IF($M$10="Binary",$Q$11,$M$12)</f>
        <v>0.39999999999999997</v>
      </c>
      <c r="R12" s="31"/>
      <c r="S12" s="79"/>
      <c r="T12" s="79"/>
      <c r="U12" s="31"/>
      <c r="V12" s="70" t="s">
        <v>6</v>
      </c>
      <c r="W12" s="31"/>
      <c r="X12" s="31"/>
      <c r="Y12" s="31"/>
      <c r="Z12" s="31"/>
      <c r="AA12" s="90"/>
      <c r="AB12" s="86"/>
    </row>
    <row r="13" spans="1:28" ht="18.75">
      <c r="A13" s="142" t="s">
        <v>51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40">
        <v>0.04</v>
      </c>
      <c r="N13" s="71"/>
      <c r="O13" s="31" t="s">
        <v>27</v>
      </c>
      <c r="P13" s="31"/>
      <c r="Q13" s="31">
        <f>IF($M$7="Individual",0,$M$13)</f>
        <v>0.04</v>
      </c>
      <c r="R13" s="31"/>
      <c r="S13" s="31"/>
      <c r="T13" s="31"/>
      <c r="U13" s="31"/>
      <c r="V13" s="70" t="s">
        <v>7</v>
      </c>
      <c r="W13" s="31"/>
      <c r="X13" s="31"/>
      <c r="Y13" s="31"/>
      <c r="Z13" s="31"/>
      <c r="AA13" s="90">
        <v>0.01</v>
      </c>
      <c r="AB13" s="86">
        <v>0.04</v>
      </c>
    </row>
    <row r="14" spans="1:28" ht="21.75">
      <c r="A14" s="142" t="s">
        <v>50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40">
        <v>0.25</v>
      </c>
      <c r="N14" s="71"/>
      <c r="O14" s="31" t="s">
        <v>2</v>
      </c>
      <c r="P14" s="31"/>
      <c r="Q14" s="66">
        <f>1-$M$14</f>
        <v>0.75</v>
      </c>
      <c r="R14" s="31"/>
      <c r="S14" s="31"/>
      <c r="T14" s="31"/>
      <c r="U14" s="31"/>
      <c r="V14" s="70"/>
      <c r="W14" s="31"/>
      <c r="X14" s="31"/>
      <c r="Y14" s="31"/>
      <c r="Z14" s="31"/>
      <c r="AA14" s="90">
        <v>0</v>
      </c>
      <c r="AB14" s="86">
        <v>0.3</v>
      </c>
    </row>
    <row r="15" spans="1:28" ht="22.5" thickBot="1">
      <c r="A15" s="146" t="s">
        <v>52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77">
        <v>0.25</v>
      </c>
      <c r="N15" s="71"/>
      <c r="O15" s="31" t="s">
        <v>2</v>
      </c>
      <c r="P15" s="31"/>
      <c r="Q15" s="66">
        <f>1-$M$15</f>
        <v>0.75</v>
      </c>
      <c r="R15" s="31"/>
      <c r="S15" s="31"/>
      <c r="T15" s="31"/>
      <c r="U15" s="31"/>
      <c r="V15" s="31"/>
      <c r="W15" s="31"/>
      <c r="X15" s="31"/>
      <c r="Y15" s="31"/>
      <c r="Z15" s="31"/>
      <c r="AA15" s="91">
        <v>0</v>
      </c>
      <c r="AB15" s="87">
        <v>0.3</v>
      </c>
    </row>
    <row r="16" spans="1:28" ht="18.600000000000001" customHeight="1" thickBot="1">
      <c r="A16" s="148" t="s">
        <v>75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</row>
    <row r="17" spans="1:28" ht="18.75">
      <c r="A17" s="133" t="s">
        <v>22</v>
      </c>
      <c r="B17" s="134"/>
      <c r="C17" s="135"/>
      <c r="D17" s="95" t="s">
        <v>45</v>
      </c>
      <c r="E17" s="80" t="s">
        <v>5</v>
      </c>
      <c r="F17" s="46"/>
      <c r="G17" s="46"/>
      <c r="H17" s="46"/>
      <c r="I17" s="46"/>
      <c r="J17" s="31"/>
      <c r="K17" s="31"/>
      <c r="L17" s="31"/>
      <c r="M17" s="31"/>
      <c r="N17" s="31" t="s">
        <v>24</v>
      </c>
      <c r="O17" s="31"/>
      <c r="P17" s="31"/>
      <c r="Q17" s="31"/>
      <c r="R17" s="31"/>
      <c r="S17" s="31"/>
      <c r="T17" s="31"/>
      <c r="U17" s="31"/>
      <c r="V17" s="31"/>
      <c r="W17" s="31"/>
    </row>
    <row r="18" spans="1:28" ht="18.75">
      <c r="A18" s="81" t="s">
        <v>19</v>
      </c>
      <c r="B18" s="64" t="s">
        <v>20</v>
      </c>
      <c r="C18" s="65" t="s">
        <v>21</v>
      </c>
      <c r="D18" s="94" t="s">
        <v>30</v>
      </c>
      <c r="E18" s="96" t="s">
        <v>31</v>
      </c>
      <c r="F18" s="46"/>
      <c r="G18" s="46"/>
      <c r="H18" s="46"/>
      <c r="I18" s="46"/>
      <c r="J18" s="31"/>
      <c r="K18" s="31"/>
      <c r="L18" s="31"/>
      <c r="M18" s="31"/>
      <c r="N18" s="31" t="s">
        <v>25</v>
      </c>
      <c r="O18" s="31"/>
      <c r="P18" s="31"/>
      <c r="Q18" s="31"/>
      <c r="R18" s="31"/>
      <c r="S18" s="31">
        <v>0</v>
      </c>
      <c r="T18" s="31"/>
      <c r="U18" s="31"/>
      <c r="V18" s="31"/>
      <c r="W18" s="31"/>
    </row>
    <row r="19" spans="1:28" ht="19.5" thickBot="1">
      <c r="A19" s="82">
        <f>$M$6*$M$9</f>
        <v>150</v>
      </c>
      <c r="B19" s="83">
        <f>$M$6*(1-$M$9)</f>
        <v>150</v>
      </c>
      <c r="C19" s="84">
        <f>$A19+$B19</f>
        <v>300</v>
      </c>
      <c r="D19" s="97">
        <f>IF($M$10="Binary",$E19*$Q$11,$E19*$Q$12)</f>
        <v>0.187820621573664</v>
      </c>
      <c r="E19" s="98">
        <f>$Q$4 * SQRT( (1/$Q$9)* ( (((1-$Q$13)*$Q$14)/ ($Q$8*$T$8))+    ($Q$13*$Q$15/$Q$8) ) )</f>
        <v>0.46955155393416004</v>
      </c>
      <c r="F19" s="46"/>
      <c r="G19" s="46"/>
      <c r="H19" s="46"/>
      <c r="I19" s="46"/>
      <c r="J19" s="31"/>
      <c r="K19" s="31"/>
      <c r="L19" s="31"/>
      <c r="M19" s="31"/>
      <c r="N19" s="31" t="s">
        <v>26</v>
      </c>
      <c r="O19" s="31"/>
      <c r="P19" s="31"/>
      <c r="Q19" s="31"/>
      <c r="R19" s="31"/>
      <c r="S19" s="31">
        <v>1</v>
      </c>
      <c r="T19" s="31"/>
      <c r="U19" s="31"/>
      <c r="V19" s="31"/>
      <c r="W19" s="31"/>
    </row>
    <row r="20" spans="1:28" ht="15.75">
      <c r="A20" s="76" t="s">
        <v>64</v>
      </c>
      <c r="B20" s="75"/>
      <c r="C20" s="74"/>
      <c r="D20" s="74"/>
      <c r="E20" s="32"/>
      <c r="F20" s="32"/>
      <c r="G20" s="46"/>
      <c r="H20" s="46"/>
      <c r="I20" s="46"/>
      <c r="J20" s="46"/>
      <c r="K20" s="46"/>
      <c r="L20" s="46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8" ht="15.6" customHeight="1">
      <c r="A21" s="132" t="s">
        <v>72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</row>
    <row r="22" spans="1:28" ht="15.75">
      <c r="A22" s="32"/>
      <c r="B22" s="33"/>
      <c r="C22" s="34"/>
      <c r="D22" s="34"/>
      <c r="E22" s="32"/>
      <c r="F22" s="32"/>
      <c r="G22" s="32"/>
      <c r="H22" s="32"/>
      <c r="I22" s="32"/>
      <c r="J22" s="32"/>
      <c r="K22" s="32"/>
      <c r="L22" s="32"/>
      <c r="M22" s="32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8" ht="15.75">
      <c r="A23" s="32"/>
      <c r="B23" s="33"/>
      <c r="C23" s="34"/>
      <c r="D23" s="34"/>
      <c r="E23" s="32"/>
      <c r="F23" s="32"/>
      <c r="G23" s="32"/>
      <c r="H23" s="32"/>
      <c r="I23" s="32"/>
      <c r="J23" s="32"/>
      <c r="K23" s="32"/>
      <c r="L23" s="32"/>
      <c r="M23" s="32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8" ht="15.75">
      <c r="A24" s="32"/>
      <c r="B24" s="33"/>
      <c r="C24" s="34"/>
      <c r="D24" s="34"/>
      <c r="E24" s="32"/>
      <c r="F24" s="32"/>
      <c r="G24" s="32"/>
      <c r="H24" s="32"/>
      <c r="I24" s="32"/>
      <c r="J24" s="32"/>
      <c r="K24" s="32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</sheetData>
  <mergeCells count="16">
    <mergeCell ref="A21:AB21"/>
    <mergeCell ref="A17:C17"/>
    <mergeCell ref="AA2:AB3"/>
    <mergeCell ref="A1:E1"/>
    <mergeCell ref="A5:M5"/>
    <mergeCell ref="A6:L6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AB16"/>
  </mergeCells>
  <conditionalFormatting sqref="M8">
    <cfRule type="expression" dxfId="4" priority="6">
      <formula>$M$7="Individual"</formula>
    </cfRule>
  </conditionalFormatting>
  <conditionalFormatting sqref="M12">
    <cfRule type="expression" dxfId="3" priority="5">
      <formula>$M$10="Binary"</formula>
    </cfRule>
  </conditionalFormatting>
  <conditionalFormatting sqref="M13">
    <cfRule type="expression" dxfId="2" priority="4">
      <formula>$M$7="Individual"</formula>
    </cfRule>
  </conditionalFormatting>
  <conditionalFormatting sqref="M11">
    <cfRule type="expression" dxfId="1" priority="2">
      <formula>$M$10="Continuous"</formula>
    </cfRule>
  </conditionalFormatting>
  <conditionalFormatting sqref="M7">
    <cfRule type="expression" dxfId="0" priority="1">
      <formula>$M$7="Individual"</formula>
    </cfRule>
  </conditionalFormatting>
  <dataValidations count="10">
    <dataValidation type="list" allowBlank="1" showInputMessage="1" showErrorMessage="1" sqref="C3">
      <formula1>$V$1:$V$1</formula1>
    </dataValidation>
    <dataValidation type="whole" operator="greaterThan" allowBlank="1" showInputMessage="1" showErrorMessage="1" errorTitle="Range error" error="Enter a number greater than 1" sqref="M8">
      <formula1>$S$19</formula1>
    </dataValidation>
    <dataValidation type="decimal" allowBlank="1" showInputMessage="1" showErrorMessage="1" errorTitle="Range Error" error="Enter a number greater than 0 and less than 1" sqref="M9">
      <formula1>0</formula1>
      <formula2>1</formula2>
    </dataValidation>
    <dataValidation type="decimal" operator="greaterThan" allowBlank="1" showInputMessage="1" showErrorMessage="1" errorTitle="Range error" error="Enter a number greater than zero" sqref="M12">
      <formula1>$S$18</formula1>
    </dataValidation>
    <dataValidation type="list" allowBlank="1" showInputMessage="1" showErrorMessage="1" sqref="J3">
      <formula1>$V$5:$V$7</formula1>
    </dataValidation>
    <dataValidation type="list" allowBlank="1" showInputMessage="1" showErrorMessage="1" sqref="G3">
      <formula1>$V$3:$V$4</formula1>
    </dataValidation>
    <dataValidation type="list" allowBlank="1" showInputMessage="1" showErrorMessage="1" sqref="M10">
      <formula1>$V$12:$V$13</formula1>
    </dataValidation>
    <dataValidation type="decimal" allowBlank="1" showInputMessage="1" showErrorMessage="1" sqref="M11">
      <formula1>0</formula1>
      <formula2>1</formula2>
    </dataValidation>
    <dataValidation type="decimal" allowBlank="1" showInputMessage="1" showErrorMessage="1" errorTitle="Range error" error="Enter a number between 0 and 1" sqref="M14:M15">
      <formula1>$S$18</formula1>
      <formula2>$S$19</formula2>
    </dataValidation>
    <dataValidation type="decimal" allowBlank="1" showInputMessage="1" showErrorMessage="1" errorTitle="Range Error" error="Enter a number between 0 and 1" sqref="M13">
      <formula1>$S$18</formula1>
      <formula2>$S$19</formula2>
    </dataValidation>
  </dataValidations>
  <pageMargins left="0.7" right="0.7" top="0.75" bottom="0.7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E56CEF4B5B6428CF823089E10FBDA" ma:contentTypeVersion="0" ma:contentTypeDescription="Create a new document." ma:contentTypeScope="" ma:versionID="dea8cd892f3b48c3de24e67284e285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CD4B7B-B84F-4441-B8E2-D36D8FA72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F7640-6345-468F-BCF4-B54821E11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ADA107-E2EB-406F-B50D-BAEB59935F88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RA-Individual (EXAMPLE)</vt:lpstr>
      <vt:lpstr>RA-Group (EXAMPLE)</vt:lpstr>
      <vt:lpstr>Instructions!Print_Area</vt:lpstr>
      <vt:lpstr>'RA-Group (EXAMPLE)'!Print_Area</vt:lpstr>
      <vt:lpstr>'RA-Individual (EXAMPLE)'!Print_Area</vt:lpstr>
      <vt:lpstr>TitleRegion1.a17.e19.2</vt:lpstr>
      <vt:lpstr>TitleRegion1.a17.e19.3</vt:lpstr>
    </vt:vector>
  </TitlesOfParts>
  <Company>Mathematica,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MDI and MDES for Individual- or Group-Level Random Assignment Designs</dc:title>
  <dc:subject>Teen Pregnancy Prevention</dc:subject>
  <dc:creator>Mathematica Policy Research</dc:creator>
  <cp:keywords>minimum detectable impact, minimum detectable effect sizes,</cp:keywords>
  <cp:lastModifiedBy>RCole</cp:lastModifiedBy>
  <cp:lastPrinted>2014-12-05T18:38:01Z</cp:lastPrinted>
  <dcterms:created xsi:type="dcterms:W3CDTF">2012-08-02T17:28:44Z</dcterms:created>
  <dcterms:modified xsi:type="dcterms:W3CDTF">2014-12-22T14:23:24Z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0x010100F23E56CEF4B5B6428CF823089E10FBDA</vt:lpwstr>
  </property>
  <property fmtid="{D5CDD505-2E9C-101B-9397-08002B2CF9AE}" pid="3" name="Language">
    <vt:lpwstr>English</vt:lpwstr>
  </property>
</Properties>
</file>